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66"/>
  <workbookPr codeName="ThisWorkbook"/>
  <mc:AlternateContent xmlns:mc="http://schemas.openxmlformats.org/markup-compatibility/2006">
    <mc:Choice Requires="x15">
      <x15ac:absPath xmlns:x15ac="http://schemas.microsoft.com/office/spreadsheetml/2010/11/ac" url="D:\Documents\Cathy Work\UB\COVID Work\"/>
    </mc:Choice>
  </mc:AlternateContent>
  <xr:revisionPtr revIDLastSave="0" documentId="13_ncr:1_{0FE2DF60-1651-4B11-B608-CC358632610B}" xr6:coauthVersionLast="36" xr6:coauthVersionMax="36" xr10:uidLastSave="{00000000-0000-0000-0000-000000000000}"/>
  <bookViews>
    <workbookView showSheetTabs="0" xWindow="0" yWindow="0" windowWidth="26715" windowHeight="7905" xr2:uid="{00000000-000D-0000-FFFF-FFFF00000000}"/>
  </bookViews>
  <sheets>
    <sheet name="Academic Plan Worksheet" sheetId="1" r:id="rId1"/>
  </sheets>
  <definedNames>
    <definedName name="_xlnm.Print_Area" localSheetId="0">'Academic Plan Worksheet'!$B$2:$Q$44</definedName>
  </definedNames>
  <calcPr calcId="191029"/>
</workbook>
</file>

<file path=xl/calcChain.xml><?xml version="1.0" encoding="utf-8"?>
<calcChain xmlns="http://schemas.openxmlformats.org/spreadsheetml/2006/main">
  <c r="P26" i="1" l="1"/>
  <c r="O26" i="1"/>
  <c r="N26" i="1"/>
  <c r="M26" i="1"/>
  <c r="L26" i="1"/>
  <c r="K26" i="1"/>
  <c r="J26" i="1"/>
  <c r="I26" i="1"/>
  <c r="P25" i="1"/>
  <c r="N25" i="1"/>
  <c r="M25" i="1"/>
  <c r="O25" i="1" s="1"/>
  <c r="L25" i="1"/>
  <c r="K25" i="1"/>
  <c r="J25" i="1"/>
  <c r="I25" i="1"/>
  <c r="P24" i="1"/>
  <c r="N24" i="1"/>
  <c r="M24" i="1"/>
  <c r="O24" i="1" s="1"/>
  <c r="L24" i="1"/>
  <c r="K24" i="1"/>
  <c r="J24" i="1"/>
  <c r="I24" i="1"/>
  <c r="P23" i="1"/>
  <c r="N23" i="1"/>
  <c r="M23" i="1"/>
  <c r="O23" i="1" s="1"/>
  <c r="L23" i="1"/>
  <c r="K23" i="1"/>
  <c r="J23" i="1"/>
  <c r="I23" i="1"/>
  <c r="P22" i="1"/>
  <c r="O22" i="1"/>
  <c r="N22" i="1"/>
  <c r="M22" i="1"/>
  <c r="L22" i="1"/>
  <c r="K22" i="1"/>
  <c r="J22" i="1"/>
  <c r="I22" i="1"/>
  <c r="N21" i="1"/>
  <c r="M21" i="1"/>
  <c r="O21" i="1" s="1"/>
  <c r="L21" i="1"/>
  <c r="I21" i="1"/>
  <c r="K21" i="1" s="1"/>
  <c r="P21" i="1" s="1"/>
  <c r="N20" i="1"/>
  <c r="M20" i="1"/>
  <c r="O20" i="1" s="1"/>
  <c r="L20" i="1"/>
  <c r="I20" i="1"/>
  <c r="K20" i="1" s="1"/>
  <c r="P20" i="1" s="1"/>
  <c r="I27" i="1"/>
  <c r="J21" i="1" l="1"/>
  <c r="J20" i="1"/>
  <c r="F43" i="1"/>
  <c r="E16" i="1"/>
  <c r="E15" i="1"/>
  <c r="C22" i="1" l="1"/>
  <c r="C23" i="1"/>
  <c r="C24" i="1"/>
  <c r="C25" i="1"/>
  <c r="C26" i="1"/>
  <c r="C27" i="1"/>
  <c r="C28" i="1"/>
  <c r="C29" i="1"/>
  <c r="C30" i="1"/>
  <c r="C31" i="1"/>
  <c r="C32" i="1"/>
  <c r="C33" i="1"/>
  <c r="C34" i="1"/>
  <c r="P27" i="1"/>
  <c r="P28" i="1"/>
  <c r="P29" i="1"/>
  <c r="P30" i="1"/>
  <c r="P31" i="1"/>
  <c r="P32" i="1"/>
  <c r="P33" i="1"/>
  <c r="P34" i="1"/>
  <c r="N27" i="1"/>
  <c r="N28" i="1"/>
  <c r="N29" i="1"/>
  <c r="N30" i="1"/>
  <c r="N31" i="1"/>
  <c r="N32" i="1"/>
  <c r="N33" i="1"/>
  <c r="N34" i="1"/>
  <c r="M27" i="1"/>
  <c r="O27" i="1" s="1"/>
  <c r="M28" i="1"/>
  <c r="O28" i="1" s="1"/>
  <c r="M29" i="1"/>
  <c r="O29" i="1" s="1"/>
  <c r="M30" i="1"/>
  <c r="O30" i="1" s="1"/>
  <c r="M31" i="1"/>
  <c r="O31" i="1" s="1"/>
  <c r="M32" i="1"/>
  <c r="O32" i="1" s="1"/>
  <c r="M33" i="1"/>
  <c r="O33" i="1" s="1"/>
  <c r="M34" i="1"/>
  <c r="O34" i="1" s="1"/>
  <c r="L27" i="1"/>
  <c r="L35" i="1" s="1"/>
  <c r="L28" i="1"/>
  <c r="L29" i="1"/>
  <c r="L30" i="1"/>
  <c r="L31" i="1"/>
  <c r="L32" i="1"/>
  <c r="L33" i="1"/>
  <c r="L34" i="1"/>
  <c r="K27" i="1"/>
  <c r="K28" i="1"/>
  <c r="K29" i="1"/>
  <c r="K30" i="1"/>
  <c r="K31" i="1"/>
  <c r="K32" i="1"/>
  <c r="K33" i="1"/>
  <c r="K34" i="1"/>
  <c r="J27" i="1"/>
  <c r="J28" i="1"/>
  <c r="J29" i="1"/>
  <c r="J30" i="1"/>
  <c r="J31" i="1"/>
  <c r="J32" i="1"/>
  <c r="J33" i="1"/>
  <c r="J34" i="1"/>
  <c r="I28" i="1"/>
  <c r="I29" i="1"/>
  <c r="I30" i="1"/>
  <c r="I31" i="1"/>
  <c r="I32" i="1"/>
  <c r="I33" i="1"/>
  <c r="I34" i="1"/>
  <c r="E35" i="1"/>
  <c r="F38" i="1"/>
  <c r="F42" i="1"/>
  <c r="F41" i="1"/>
  <c r="F40" i="1"/>
  <c r="F39" i="1"/>
  <c r="C21" i="1"/>
  <c r="C20" i="1"/>
  <c r="P35" i="1" l="1"/>
  <c r="I35" i="1"/>
  <c r="O35" i="1"/>
  <c r="C35" i="1"/>
  <c r="N35" i="1"/>
  <c r="M35" i="1"/>
  <c r="G39" i="1" s="1"/>
  <c r="J35" i="1" l="1"/>
  <c r="E36" i="1" s="1"/>
  <c r="E39" i="1"/>
  <c r="K35" i="1"/>
  <c r="G40" i="1" l="1"/>
  <c r="G41" i="1" s="1"/>
  <c r="G42" i="1" s="1"/>
  <c r="G43" i="1" s="1"/>
  <c r="E40" i="1"/>
  <c r="E41" i="1" s="1"/>
  <c r="E42" i="1" s="1"/>
  <c r="E43"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Brian Waldrop</author>
  </authors>
  <commentList>
    <comment ref="D13" authorId="0" shapeId="0" xr:uid="{00000000-0006-0000-0000-000001000000}">
      <text>
        <r>
          <rPr>
            <sz val="10"/>
            <color indexed="81"/>
            <rFont val="Tahoma"/>
            <family val="2"/>
          </rPr>
          <t>The total number of graded credit hours you have attempted at UB. It includes only those courses for which a final grade of A, B, C, D or F (including "+" or "-") has been placed on your record. It excludes courses currently in progress. You can find this under "GPA Hrs Attempted" (use undergrad only) in Grades/Awards in your HUB Student Center.</t>
        </r>
      </text>
    </comment>
    <comment ref="K13" authorId="0" shapeId="0" xr:uid="{00000000-0006-0000-0000-000002000000}">
      <text>
        <r>
          <rPr>
            <sz val="10"/>
            <color indexed="81"/>
            <rFont val="Tahoma"/>
            <family val="2"/>
          </rPr>
          <t>Circumstances beyond a student's control may have contributed to poor performance during a recent semester. With proper documentation, a request may be made to expunge the grades from that semester. Ask your academic advisor for more information.</t>
        </r>
      </text>
    </comment>
    <comment ref="D14" authorId="0" shapeId="0" xr:uid="{00000000-0006-0000-0000-000003000000}">
      <text>
        <r>
          <rPr>
            <sz val="10"/>
            <color indexed="81"/>
            <rFont val="Tahoma"/>
            <family val="2"/>
          </rPr>
          <t>The total quality points you have earned  are determined by the grades on your UB record (see chart in part 4, below). Find this number under "Quality Points" (use undergrad only) on Grades/Awards in your HUB Student Center.</t>
        </r>
      </text>
    </comment>
    <comment ref="K14" authorId="0" shapeId="0" xr:uid="{00000000-0006-0000-0000-000004000000}">
      <text>
        <r>
          <rPr>
            <sz val="10"/>
            <color indexed="81"/>
            <rFont val="Tahoma"/>
            <family val="2"/>
          </rPr>
          <t>The semester for which you are requesting an academic withdrawal. The request must be completed before the end of the following term.</t>
        </r>
      </text>
    </comment>
    <comment ref="D15" authorId="0" shapeId="0" xr:uid="{00000000-0006-0000-0000-000005000000}">
      <text>
        <r>
          <rPr>
            <sz val="10"/>
            <color indexed="81"/>
            <rFont val="Tahoma"/>
            <family val="2"/>
          </rPr>
          <t>The average number of quality points earned at UB per graded credit hour. You must have a 2.0 cumulative UB GPA in order to graduate. The formula for calculating GPA is:
GPA = cumulative quality points/cumulative GPA hours attempted.
"GPA" and "QPA" are different names for the same entity.</t>
        </r>
      </text>
    </comment>
    <comment ref="K15" authorId="0" shapeId="0" xr:uid="{00000000-0006-0000-0000-000006000000}">
      <text>
        <r>
          <rPr>
            <sz val="10"/>
            <color indexed="81"/>
            <rFont val="Tahoma"/>
            <family val="2"/>
          </rPr>
          <t>Total graded credit hours in the semester for which you are requesting a withdrawal.</t>
        </r>
      </text>
    </comment>
    <comment ref="D16" authorId="0" shapeId="0" xr:uid="{00000000-0006-0000-0000-000007000000}">
      <text>
        <r>
          <rPr>
            <sz val="10"/>
            <color indexed="81"/>
            <rFont val="Tahoma"/>
            <family val="2"/>
          </rPr>
          <t>An absolute measure of what is necessary to bring your UB GPA up to a 2.0, i.e., good academic standing. One way to look at the deficit: the number of consecutive credit hours of B you must earn to return to good standing. If you have a quality point deficit greater than 20, you are at risk of being dismissed from UB. The formula for calculating Quality Point Deficit is:
Quality Point Deficit = (Cumulative GPA Hours Attempted x 2) - Cumulative Quality Points.</t>
        </r>
      </text>
    </comment>
    <comment ref="K16" authorId="0" shapeId="0" xr:uid="{00000000-0006-0000-0000-000008000000}">
      <text>
        <r>
          <rPr>
            <sz val="10"/>
            <color indexed="81"/>
            <rFont val="Tahoma"/>
            <family val="2"/>
          </rPr>
          <t>Total quality points earned in graded courses in semester for which you are requesting a withdrawal.</t>
        </r>
      </text>
    </comment>
    <comment ref="D19" authorId="0" shapeId="0" xr:uid="{00000000-0006-0000-0000-000009000000}">
      <text>
        <r>
          <rPr>
            <sz val="10"/>
            <color indexed="81"/>
            <rFont val="Tahoma"/>
            <family val="2"/>
          </rPr>
          <t>List the courses you plan to take in the upcoming semester.</t>
        </r>
      </text>
    </comment>
    <comment ref="E19" authorId="0" shapeId="0" xr:uid="{00000000-0006-0000-0000-00000A000000}">
      <text>
        <r>
          <rPr>
            <sz val="10"/>
            <color indexed="81"/>
            <rFont val="Tahoma"/>
            <family val="2"/>
          </rPr>
          <t>Credit hours awarded for the planned course.</t>
        </r>
      </text>
    </comment>
    <comment ref="F19" authorId="0" shapeId="0" xr:uid="{00000000-0006-0000-0000-00000B000000}">
      <text>
        <r>
          <rPr>
            <sz val="10"/>
            <color indexed="81"/>
            <rFont val="Tahoma"/>
            <family val="2"/>
          </rPr>
          <t>Choose the grade you believe you can earn in the planned course. Be realistic. Use this worksheet to see how different grades will affect your GPA and deficit.</t>
        </r>
      </text>
    </comment>
    <comment ref="G19" authorId="0" shapeId="0" xr:uid="{00000000-0006-0000-0000-00000C000000}">
      <text>
        <r>
          <rPr>
            <sz val="10"/>
            <color indexed="81"/>
            <rFont val="Tahoma"/>
            <family val="2"/>
          </rPr>
          <t>Making good use of the Repeat Policy can help you meet your academic goals more quickly. The second grade (only) replaces the first in your GPA calculation.</t>
        </r>
      </text>
    </comment>
    <comment ref="H19" authorId="0" shapeId="0" xr:uid="{00000000-0006-0000-0000-00000D000000}">
      <text>
        <r>
          <rPr>
            <sz val="10"/>
            <color indexed="81"/>
            <rFont val="Tahoma"/>
            <family val="2"/>
          </rPr>
          <t>When the a course is repeated, the first grade will be removed from the calculation of your GPA. This worksheet shows you the impact of that event.</t>
        </r>
      </text>
    </comment>
    <comment ref="I19" authorId="0" shapeId="0" xr:uid="{00000000-0006-0000-0000-00000E000000}">
      <text>
        <r>
          <rPr>
            <sz val="10"/>
            <color indexed="81"/>
            <rFont val="Tahoma"/>
            <family val="2"/>
          </rPr>
          <t>The number of quality points earned per credit hour for the grade you expect to receive.</t>
        </r>
      </text>
    </comment>
    <comment ref="J19" authorId="0" shapeId="0" xr:uid="{00000000-0006-0000-0000-00000F000000}">
      <text>
        <r>
          <rPr>
            <sz val="10"/>
            <color indexed="81"/>
            <rFont val="Tahoma"/>
            <family val="2"/>
          </rPr>
          <t>The number of quality points you will earn if you achieve the expected grade. Calculated as (Quality Pts per Credit Hour) X Credit Hours</t>
        </r>
      </text>
    </comment>
    <comment ref="K19" authorId="0" shapeId="0" xr:uid="{00000000-0006-0000-0000-000010000000}">
      <text>
        <r>
          <rPr>
            <sz val="10"/>
            <color indexed="81"/>
            <rFont val="Tahoma"/>
            <family val="2"/>
          </rPr>
          <t>The amount your quality point deficit will be reduced if you achieve the expected grade.</t>
        </r>
      </text>
    </comment>
    <comment ref="L19" authorId="0" shapeId="0" xr:uid="{00000000-0006-0000-0000-000011000000}">
      <text>
        <r>
          <rPr>
            <sz val="10"/>
            <color indexed="81"/>
            <rFont val="Tahoma"/>
            <family val="2"/>
          </rPr>
          <t>The number of quality points earned from the first grade received in this course. Leave blank if the course is not being repeated.</t>
        </r>
      </text>
    </comment>
    <comment ref="M19" authorId="0" shapeId="0" xr:uid="{00000000-0006-0000-0000-000012000000}">
      <text>
        <r>
          <rPr>
            <sz val="10"/>
            <color indexed="81"/>
            <rFont val="Tahoma"/>
            <family val="2"/>
          </rPr>
          <t>The number of credit hours attempted from the first time through the course. Leave blank if the course is not being repeated.</t>
        </r>
      </text>
    </comment>
    <comment ref="N19" authorId="0" shapeId="0" xr:uid="{00000000-0006-0000-0000-000013000000}">
      <text>
        <r>
          <rPr>
            <sz val="10"/>
            <color indexed="81"/>
            <rFont val="Tahoma"/>
            <family val="2"/>
          </rPr>
          <t>Total number of quality points earned in the original, repeated course. Leave blank if the course is not being repeated.</t>
        </r>
      </text>
    </comment>
    <comment ref="O19" authorId="0" shapeId="0" xr:uid="{00000000-0006-0000-0000-000014000000}">
      <text>
        <r>
          <rPr>
            <sz val="10"/>
            <color indexed="81"/>
            <rFont val="Tahoma"/>
            <family val="2"/>
          </rPr>
          <t>The amount your quality point deficit will be reduced by the removal of the first grade in this course from your GPA.  Leave blank if the course is not being repeated.</t>
        </r>
      </text>
    </comment>
    <comment ref="P19" authorId="0" shapeId="0" xr:uid="{00000000-0006-0000-0000-000015000000}">
      <text>
        <r>
          <rPr>
            <sz val="10"/>
            <color indexed="81"/>
            <rFont val="Tahoma"/>
            <family val="2"/>
          </rPr>
          <t>The amount your quality point deficit will be reduced if you achieve the exepected grade in this course. This adds the reduction from earning the expected grade plus the reduction from removing the first grade, if the course is being repeated.</t>
        </r>
      </text>
    </comment>
    <comment ref="D38" authorId="0" shapeId="0" xr:uid="{00000000-0006-0000-0000-000016000000}">
      <text>
        <r>
          <rPr>
            <sz val="10"/>
            <color indexed="81"/>
            <rFont val="Tahoma"/>
            <family val="2"/>
          </rPr>
          <t>In the column below, you can see how your cumulative GPA and deficit will be affected by your planned courses—if you achieve the expected grades—including the effect of repeating courses.</t>
        </r>
      </text>
    </comment>
    <comment ref="F38" authorId="0" shapeId="0" xr:uid="{00000000-0006-0000-0000-000017000000}">
      <text>
        <r>
          <rPr>
            <sz val="10"/>
            <color indexed="81"/>
            <rFont val="Tahoma"/>
            <family val="2"/>
          </rPr>
          <t>If you choose "Yes" for requesting an Academic Withdrawal, a column appears below which shows you the impact of a withdrawal on your GPA and deficit.</t>
        </r>
      </text>
    </comment>
  </commentList>
</comments>
</file>

<file path=xl/sharedStrings.xml><?xml version="1.0" encoding="utf-8"?>
<sst xmlns="http://schemas.openxmlformats.org/spreadsheetml/2006/main" count="59" uniqueCount="59">
  <si>
    <t>Totals:</t>
  </si>
  <si>
    <r>
      <t xml:space="preserve">The student should complete cells highlighted in </t>
    </r>
    <r>
      <rPr>
        <i/>
        <sz val="10"/>
        <color indexed="8"/>
        <rFont val="Arial"/>
        <family val="2"/>
      </rPr>
      <t>blue.</t>
    </r>
  </si>
  <si>
    <t>B-</t>
  </si>
  <si>
    <t>A-</t>
  </si>
  <si>
    <t>C</t>
  </si>
  <si>
    <t>First Grade</t>
  </si>
  <si>
    <t>Deficit Reduction from Expected Grade</t>
  </si>
  <si>
    <t>Deficit Reduction from Repeated Grade</t>
  </si>
  <si>
    <t>F</t>
  </si>
  <si>
    <t>Expected Grade</t>
  </si>
  <si>
    <t>D</t>
  </si>
  <si>
    <t>Repeated Hours Attempted</t>
  </si>
  <si>
    <t>Credit Hours</t>
  </si>
  <si>
    <t>C+</t>
  </si>
  <si>
    <t>A</t>
  </si>
  <si>
    <t>B+</t>
  </si>
  <si>
    <t>B</t>
  </si>
  <si>
    <t>C-</t>
  </si>
  <si>
    <t>D+</t>
  </si>
  <si>
    <t>Maximum Total Deficit Reduction from Course</t>
  </si>
  <si>
    <t xml:space="preserve">Letter grade </t>
  </si>
  <si>
    <t>Second Time in This Course? (Y/N)</t>
  </si>
  <si>
    <t>#</t>
  </si>
  <si>
    <t>Applying for a Withdrawal? (Y/N)</t>
  </si>
  <si>
    <t>Semester</t>
  </si>
  <si>
    <t xml:space="preserve">Expected Semester GPA </t>
  </si>
  <si>
    <t>Cumulative UB GPA Hours Attempted</t>
  </si>
  <si>
    <t>Cumulative UB GPA</t>
  </si>
  <si>
    <t>Total GPA Hours Attempted in Semester</t>
  </si>
  <si>
    <t>Outcome of Planned Courses:</t>
  </si>
  <si>
    <t>MyUB</t>
  </si>
  <si>
    <t>Cells highlighted in yellow or other colors will be completed automatically.</t>
  </si>
  <si>
    <t>Cumulative UB Grade Points</t>
  </si>
  <si>
    <t>Grade Point Deficit</t>
  </si>
  <si>
    <t>Total Grade Points Earned in Semester</t>
  </si>
  <si>
    <t>Grade Points of Expected Grade</t>
  </si>
  <si>
    <t>Total Expected Grade Points</t>
  </si>
  <si>
    <t>Grade Points of Repeated Grade</t>
  </si>
  <si>
    <t>Total Repeated Grade Points</t>
  </si>
  <si>
    <t>Expected Grade Point Deficit</t>
  </si>
  <si>
    <t>Expected Grade Point Deficit Reduction</t>
  </si>
  <si>
    <t xml:space="preserve">Grade Points (per credit hour) </t>
  </si>
  <si>
    <t>Undergraduate Catalog: Explanation of Grades</t>
  </si>
  <si>
    <t>Undergraduate Catalog: Definitions of Grading Terms</t>
  </si>
  <si>
    <t>Undergraduate Catalog: Repeat Policy</t>
  </si>
  <si>
    <t>Office of the Registrar: Calculating GPA</t>
  </si>
  <si>
    <t>UB Person Number</t>
  </si>
  <si>
    <t>Expected Graduation Date</t>
  </si>
  <si>
    <t>Expected Cumulative UB GPA Hours Attempted</t>
  </si>
  <si>
    <t>Expected Cumulative UB Grade Points</t>
  </si>
  <si>
    <t>Expected Cumulative UB GPA</t>
  </si>
  <si>
    <t>Course Prefix and Number
(e.g., CHE 100)</t>
  </si>
  <si>
    <t>First and Last Name</t>
  </si>
  <si>
    <t>Intended Major</t>
  </si>
  <si>
    <t>Student Information</t>
  </si>
  <si>
    <t>Current Academic Information (See Grades/Awards in your HUB Student Center.)</t>
  </si>
  <si>
    <t>Academic Plan for Upcoming Semesters</t>
  </si>
  <si>
    <t>Grade Point Chart</t>
  </si>
  <si>
    <t>Helpful Links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</si>
</sst>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
  </numFmts>
  <fonts count="12" x14ac:knownFonts="1">
    <font>
      <sz val="10"/>
      <name val="Arial"/>
    </font>
    <font>
      <b/>
      <sz val="10"/>
      <name val="Arial"/>
      <family val="2"/>
    </font>
    <font>
      <sz val="10"/>
      <name val="Arial"/>
      <family val="2"/>
    </font>
    <font>
      <i/>
      <sz val="10"/>
      <name val="Arial"/>
      <family val="2"/>
    </font>
    <font>
      <i/>
      <sz val="10"/>
      <color indexed="8"/>
      <name val="Arial"/>
      <family val="2"/>
    </font>
    <font>
      <u/>
      <sz val="10"/>
      <color indexed="12"/>
      <name val="Arial"/>
      <family val="2"/>
    </font>
    <font>
      <sz val="12"/>
      <name val="Times New Roman"/>
      <family val="1"/>
    </font>
    <font>
      <b/>
      <sz val="10"/>
      <color indexed="16"/>
      <name val="Arial"/>
      <family val="2"/>
    </font>
    <font>
      <b/>
      <u/>
      <sz val="10"/>
      <color indexed="10"/>
      <name val="Arial"/>
      <family val="2"/>
    </font>
    <font>
      <sz val="10"/>
      <color indexed="81"/>
      <name val="Tahoma"/>
      <family val="2"/>
    </font>
    <font>
      <b/>
      <sz val="16"/>
      <name val="Arial"/>
      <family val="2"/>
    </font>
    <font>
      <b/>
      <sz val="11"/>
      <color rgb="FF005BBB"/>
      <name val="Arial"/>
      <family val="2"/>
    </font>
  </fonts>
  <fills count="6">
    <fill>
      <patternFill patternType="none"/>
    </fill>
    <fill>
      <patternFill patternType="gray125"/>
    </fill>
    <fill>
      <patternFill patternType="solid">
        <fgColor indexed="44"/>
        <bgColor indexed="64"/>
      </patternFill>
    </fill>
    <fill>
      <patternFill patternType="solid">
        <fgColor indexed="43"/>
        <bgColor indexed="64"/>
      </patternFill>
    </fill>
    <fill>
      <patternFill patternType="solid">
        <fgColor indexed="45"/>
        <bgColor indexed="64"/>
      </patternFill>
    </fill>
    <fill>
      <patternFill patternType="solid">
        <fgColor indexed="11"/>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medium">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s>
  <cellStyleXfs count="2">
    <xf numFmtId="0" fontId="0" fillId="0" borderId="0"/>
    <xf numFmtId="0" fontId="5" fillId="0" borderId="0" applyNumberFormat="0" applyFill="0" applyBorder="0" applyAlignment="0" applyProtection="0">
      <alignment vertical="top"/>
      <protection locked="0"/>
    </xf>
  </cellStyleXfs>
  <cellXfs count="131">
    <xf numFmtId="0" fontId="0" fillId="0" borderId="0" xfId="0"/>
    <xf numFmtId="0" fontId="0" fillId="0" borderId="0" xfId="0" applyBorder="1" applyAlignment="1">
      <alignment horizontal="center"/>
    </xf>
    <xf numFmtId="0" fontId="0" fillId="0" borderId="0" xfId="0" applyNumberFormat="1" applyBorder="1" applyAlignment="1">
      <alignment horizontal="left"/>
    </xf>
    <xf numFmtId="0" fontId="0" fillId="0" borderId="0" xfId="0" applyBorder="1" applyAlignment="1" applyProtection="1">
      <alignment horizontal="center" vertical="center"/>
    </xf>
    <xf numFmtId="0" fontId="0" fillId="0" borderId="0" xfId="0" applyBorder="1"/>
    <xf numFmtId="0" fontId="0" fillId="0" borderId="4" xfId="0" applyBorder="1"/>
    <xf numFmtId="0" fontId="0" fillId="0" borderId="5" xfId="0" applyBorder="1"/>
    <xf numFmtId="0" fontId="0" fillId="0" borderId="6" xfId="0" applyBorder="1"/>
    <xf numFmtId="0" fontId="0" fillId="0" borderId="7" xfId="0" applyBorder="1"/>
    <xf numFmtId="0" fontId="0" fillId="0" borderId="0" xfId="0" applyBorder="1" applyAlignment="1" applyProtection="1">
      <alignment vertical="center"/>
    </xf>
    <xf numFmtId="49" fontId="3" fillId="0" borderId="0" xfId="0" applyNumberFormat="1" applyFont="1" applyFill="1" applyBorder="1" applyAlignment="1" applyProtection="1">
      <alignment horizontal="center" vertical="center"/>
    </xf>
    <xf numFmtId="49" fontId="3" fillId="0" borderId="0" xfId="0" applyNumberFormat="1" applyFont="1" applyFill="1" applyBorder="1" applyAlignment="1" applyProtection="1">
      <alignment horizontal="left" vertical="center"/>
    </xf>
    <xf numFmtId="49" fontId="1" fillId="0" borderId="0" xfId="0" applyNumberFormat="1" applyFont="1" applyFill="1" applyBorder="1" applyAlignment="1" applyProtection="1">
      <alignment horizontal="left" vertical="center"/>
    </xf>
    <xf numFmtId="0" fontId="0" fillId="0" borderId="0" xfId="0" applyBorder="1" applyAlignment="1" applyProtection="1">
      <alignment horizontal="right" vertical="center"/>
    </xf>
    <xf numFmtId="49" fontId="1" fillId="0" borderId="0" xfId="0" applyNumberFormat="1" applyFont="1" applyBorder="1" applyAlignment="1" applyProtection="1">
      <alignment horizontal="left" vertical="center"/>
    </xf>
    <xf numFmtId="165" fontId="0" fillId="2" borderId="1" xfId="0" applyNumberFormat="1" applyFill="1" applyBorder="1" applyAlignment="1" applyProtection="1">
      <alignment vertical="center"/>
      <protection locked="0"/>
    </xf>
    <xf numFmtId="49" fontId="0" fillId="2" borderId="1" xfId="0" applyNumberFormat="1" applyFill="1" applyBorder="1" applyAlignment="1" applyProtection="1">
      <alignment horizontal="center" vertical="center"/>
      <protection locked="0"/>
    </xf>
    <xf numFmtId="49" fontId="0" fillId="0" borderId="0" xfId="0" applyNumberFormat="1" applyBorder="1" applyAlignment="1" applyProtection="1">
      <alignment horizontal="right" vertical="center"/>
    </xf>
    <xf numFmtId="0" fontId="6" fillId="0" borderId="0" xfId="0" applyFont="1" applyBorder="1" applyAlignment="1" applyProtection="1">
      <alignment vertical="center"/>
    </xf>
    <xf numFmtId="164" fontId="0" fillId="3" borderId="1" xfId="0" applyNumberFormat="1" applyFill="1" applyBorder="1" applyAlignment="1" applyProtection="1">
      <alignment vertical="center"/>
    </xf>
    <xf numFmtId="49" fontId="0" fillId="0" borderId="0" xfId="0" applyNumberFormat="1" applyFill="1" applyBorder="1" applyAlignment="1" applyProtection="1">
      <alignment horizontal="right" vertical="center" wrapText="1"/>
    </xf>
    <xf numFmtId="165" fontId="0" fillId="2" borderId="1" xfId="0" applyNumberFormat="1" applyFill="1" applyBorder="1" applyAlignment="1" applyProtection="1">
      <alignment horizontal="right" vertical="center"/>
      <protection locked="0"/>
    </xf>
    <xf numFmtId="2" fontId="0" fillId="3" borderId="1" xfId="0" applyNumberFormat="1" applyFill="1" applyBorder="1" applyAlignment="1" applyProtection="1">
      <alignment vertical="center"/>
    </xf>
    <xf numFmtId="0" fontId="0" fillId="0" borderId="8" xfId="0" applyBorder="1" applyAlignment="1" applyProtection="1">
      <alignment horizontal="left" vertical="center" indent="1"/>
    </xf>
    <xf numFmtId="0" fontId="0" fillId="0" borderId="0" xfId="0" applyBorder="1" applyAlignment="1" applyProtection="1">
      <alignment horizontal="left" vertical="center" indent="1"/>
    </xf>
    <xf numFmtId="0" fontId="1" fillId="0" borderId="0" xfId="1" applyFont="1" applyBorder="1" applyAlignment="1" applyProtection="1">
      <alignment horizontal="left" vertical="center"/>
    </xf>
    <xf numFmtId="49" fontId="0" fillId="2" borderId="1" xfId="0" applyNumberFormat="1" applyFill="1" applyBorder="1" applyAlignment="1" applyProtection="1">
      <alignment vertical="center"/>
      <protection locked="0"/>
    </xf>
    <xf numFmtId="2" fontId="0" fillId="3" borderId="1" xfId="0" applyNumberFormat="1" applyFill="1" applyBorder="1" applyAlignment="1" applyProtection="1">
      <alignment horizontal="right" vertical="center"/>
    </xf>
    <xf numFmtId="2" fontId="0" fillId="3" borderId="2" xfId="0" applyNumberFormat="1" applyFill="1" applyBorder="1" applyAlignment="1" applyProtection="1">
      <alignment vertical="center"/>
    </xf>
    <xf numFmtId="2" fontId="0" fillId="3" borderId="3" xfId="0" applyNumberFormat="1" applyFill="1" applyBorder="1" applyAlignment="1" applyProtection="1">
      <alignment horizontal="right" vertical="center"/>
    </xf>
    <xf numFmtId="165" fontId="0" fillId="3" borderId="1" xfId="0" applyNumberFormat="1" applyFill="1" applyBorder="1" applyAlignment="1" applyProtection="1">
      <alignment horizontal="right" vertical="center"/>
    </xf>
    <xf numFmtId="165" fontId="0" fillId="2" borderId="9" xfId="0" applyNumberFormat="1" applyFill="1" applyBorder="1" applyAlignment="1" applyProtection="1">
      <alignment vertical="center"/>
      <protection locked="0"/>
    </xf>
    <xf numFmtId="165" fontId="0" fillId="3" borderId="10" xfId="0" applyNumberFormat="1" applyFill="1" applyBorder="1" applyAlignment="1" applyProtection="1">
      <alignment vertical="center"/>
    </xf>
    <xf numFmtId="2" fontId="0" fillId="3" borderId="11" xfId="0" applyNumberFormat="1" applyFill="1" applyBorder="1" applyAlignment="1" applyProtection="1">
      <alignment vertical="center"/>
    </xf>
    <xf numFmtId="2" fontId="2" fillId="3" borderId="12" xfId="0" applyNumberFormat="1" applyFont="1" applyFill="1" applyBorder="1" applyAlignment="1" applyProtection="1">
      <alignment vertical="center"/>
    </xf>
    <xf numFmtId="165" fontId="2" fillId="3" borderId="13" xfId="0" applyNumberFormat="1" applyFont="1" applyFill="1" applyBorder="1" applyAlignment="1" applyProtection="1">
      <alignment vertical="center"/>
    </xf>
    <xf numFmtId="2" fontId="2" fillId="3" borderId="13" xfId="0" applyNumberFormat="1" applyFont="1" applyFill="1" applyBorder="1" applyAlignment="1" applyProtection="1">
      <alignment vertical="center"/>
    </xf>
    <xf numFmtId="165" fontId="0" fillId="3" borderId="1" xfId="0" applyNumberFormat="1" applyFill="1" applyBorder="1" applyAlignment="1" applyProtection="1">
      <alignment vertical="center"/>
    </xf>
    <xf numFmtId="0" fontId="6" fillId="0" borderId="0" xfId="0" applyFont="1" applyBorder="1" applyAlignment="1" applyProtection="1">
      <alignment horizontal="center" vertical="center"/>
    </xf>
    <xf numFmtId="165" fontId="0" fillId="0" borderId="0" xfId="0" applyNumberFormat="1" applyFill="1" applyBorder="1" applyAlignment="1" applyProtection="1">
      <alignment vertical="center"/>
    </xf>
    <xf numFmtId="0" fontId="8" fillId="0" borderId="0" xfId="0" applyNumberFormat="1" applyFont="1" applyBorder="1" applyAlignment="1" applyProtection="1">
      <alignment horizontal="left" vertical="center"/>
    </xf>
    <xf numFmtId="164" fontId="0" fillId="0" borderId="0" xfId="0" applyNumberFormat="1" applyFill="1" applyBorder="1" applyAlignment="1" applyProtection="1">
      <alignment vertical="center"/>
    </xf>
    <xf numFmtId="2" fontId="0" fillId="0" borderId="0" xfId="0" applyNumberFormat="1" applyFill="1" applyBorder="1" applyAlignment="1" applyProtection="1">
      <alignment vertical="center"/>
    </xf>
    <xf numFmtId="2" fontId="0" fillId="4" borderId="1" xfId="0" applyNumberFormat="1" applyFill="1" applyBorder="1" applyAlignment="1" applyProtection="1">
      <alignment vertical="center"/>
    </xf>
    <xf numFmtId="0" fontId="0" fillId="0" borderId="0" xfId="0" applyBorder="1" applyAlignment="1">
      <alignment vertical="center"/>
    </xf>
    <xf numFmtId="0" fontId="0" fillId="0" borderId="0" xfId="0" applyBorder="1" applyAlignment="1">
      <alignment horizontal="left" vertical="center"/>
    </xf>
    <xf numFmtId="0" fontId="0" fillId="0" borderId="0" xfId="0" applyFill="1" applyBorder="1" applyAlignment="1">
      <alignment horizontal="center" vertical="center"/>
    </xf>
    <xf numFmtId="2" fontId="0" fillId="3" borderId="14" xfId="0" applyNumberFormat="1" applyFill="1" applyBorder="1" applyAlignment="1" applyProtection="1">
      <alignment vertical="center"/>
    </xf>
    <xf numFmtId="0" fontId="7" fillId="0" borderId="0" xfId="0" applyNumberFormat="1" applyFont="1" applyBorder="1" applyAlignment="1" applyProtection="1">
      <alignment horizontal="center" vertical="center"/>
    </xf>
    <xf numFmtId="0" fontId="2" fillId="0" borderId="0" xfId="1" applyFont="1" applyBorder="1" applyAlignment="1" applyProtection="1">
      <alignment horizontal="right" vertical="center"/>
    </xf>
    <xf numFmtId="2" fontId="2" fillId="0" borderId="0" xfId="1" applyNumberFormat="1" applyFont="1" applyBorder="1" applyAlignment="1" applyProtection="1">
      <alignment horizontal="center" vertical="center"/>
    </xf>
    <xf numFmtId="2" fontId="2" fillId="0" borderId="0" xfId="0" applyNumberFormat="1" applyFont="1" applyBorder="1" applyAlignment="1" applyProtection="1">
      <alignment horizontal="center" vertical="center"/>
    </xf>
    <xf numFmtId="0" fontId="7" fillId="0" borderId="15" xfId="0" applyNumberFormat="1" applyFont="1" applyBorder="1" applyAlignment="1" applyProtection="1">
      <alignment horizontal="center" vertical="center"/>
    </xf>
    <xf numFmtId="0" fontId="0" fillId="0" borderId="0" xfId="0" applyBorder="1" applyAlignment="1">
      <alignment horizontal="left" vertical="center" indent="1"/>
    </xf>
    <xf numFmtId="0" fontId="0" fillId="0" borderId="16" xfId="0" applyBorder="1"/>
    <xf numFmtId="0" fontId="0" fillId="0" borderId="17" xfId="0" applyBorder="1"/>
    <xf numFmtId="0" fontId="0" fillId="0" borderId="4" xfId="0" applyBorder="1" applyAlignment="1">
      <alignment horizontal="center"/>
    </xf>
    <xf numFmtId="0" fontId="0" fillId="0" borderId="4" xfId="0" applyNumberFormat="1" applyBorder="1" applyAlignment="1">
      <alignment horizontal="left"/>
    </xf>
    <xf numFmtId="49" fontId="0" fillId="0" borderId="1" xfId="0" applyNumberFormat="1" applyBorder="1" applyAlignment="1" applyProtection="1">
      <alignment horizontal="right" vertical="center"/>
    </xf>
    <xf numFmtId="1" fontId="0" fillId="3" borderId="1" xfId="0" applyNumberFormat="1" applyFill="1" applyBorder="1" applyAlignment="1" applyProtection="1">
      <alignment horizontal="center" vertical="center"/>
    </xf>
    <xf numFmtId="1" fontId="0" fillId="3" borderId="2" xfId="0" applyNumberFormat="1" applyFill="1" applyBorder="1" applyAlignment="1" applyProtection="1">
      <alignment horizontal="center" vertical="center"/>
    </xf>
    <xf numFmtId="0" fontId="0" fillId="0" borderId="18" xfId="0" applyBorder="1"/>
    <xf numFmtId="0" fontId="0" fillId="0" borderId="0" xfId="0" applyBorder="1" applyAlignment="1">
      <alignment horizontal="center" vertical="center"/>
    </xf>
    <xf numFmtId="0" fontId="0" fillId="0" borderId="18" xfId="0" applyBorder="1" applyAlignment="1">
      <alignment vertical="center"/>
    </xf>
    <xf numFmtId="2" fontId="0" fillId="3" borderId="20" xfId="0" applyNumberFormat="1" applyFill="1" applyBorder="1" applyAlignment="1" applyProtection="1">
      <alignment vertical="center"/>
    </xf>
    <xf numFmtId="2" fontId="0" fillId="5" borderId="20" xfId="0" applyNumberFormat="1" applyFill="1" applyBorder="1" applyAlignment="1" applyProtection="1">
      <alignment vertical="center"/>
    </xf>
    <xf numFmtId="2" fontId="0" fillId="3" borderId="24" xfId="0" applyNumberFormat="1" applyFill="1" applyBorder="1" applyAlignment="1" applyProtection="1">
      <alignment vertical="center"/>
    </xf>
    <xf numFmtId="2" fontId="0" fillId="3" borderId="25" xfId="0" applyNumberFormat="1" applyFill="1" applyBorder="1" applyAlignment="1" applyProtection="1">
      <alignment vertical="center"/>
    </xf>
    <xf numFmtId="49" fontId="0" fillId="0" borderId="1" xfId="0" applyNumberFormat="1" applyBorder="1" applyAlignment="1" applyProtection="1">
      <alignment horizontal="center" vertical="center" wrapText="1"/>
    </xf>
    <xf numFmtId="0" fontId="7" fillId="0" borderId="0" xfId="0" applyNumberFormat="1" applyFont="1" applyBorder="1" applyAlignment="1" applyProtection="1">
      <alignment horizontal="center" vertical="center"/>
    </xf>
    <xf numFmtId="0" fontId="5" fillId="0" borderId="0" xfId="1" applyBorder="1" applyAlignment="1" applyProtection="1">
      <alignment horizontal="left" vertical="center"/>
      <protection locked="0"/>
    </xf>
    <xf numFmtId="0" fontId="7" fillId="0" borderId="0" xfId="0" applyFont="1" applyBorder="1" applyAlignment="1" applyProtection="1">
      <alignment horizontal="left" vertical="center" indent="1"/>
    </xf>
    <xf numFmtId="49" fontId="0" fillId="0" borderId="0" xfId="0" applyNumberFormat="1" applyFill="1" applyBorder="1" applyAlignment="1" applyProtection="1">
      <alignment horizontal="right" vertical="center" indent="1"/>
    </xf>
    <xf numFmtId="0" fontId="7" fillId="0" borderId="0" xfId="0" applyNumberFormat="1" applyFont="1" applyBorder="1" applyAlignment="1" applyProtection="1">
      <alignment horizontal="left" vertical="center"/>
    </xf>
    <xf numFmtId="0" fontId="0" fillId="0" borderId="0" xfId="0" applyBorder="1" applyAlignment="1" applyProtection="1">
      <alignment horizontal="center" vertical="center"/>
    </xf>
    <xf numFmtId="0" fontId="0" fillId="0" borderId="0" xfId="0" applyAlignment="1">
      <alignment horizontal="center" vertical="center"/>
    </xf>
    <xf numFmtId="49" fontId="2" fillId="0" borderId="1" xfId="0" applyNumberFormat="1" applyFont="1" applyBorder="1" applyAlignment="1" applyProtection="1">
      <alignment horizontal="right" vertical="center" indent="1"/>
    </xf>
    <xf numFmtId="0" fontId="5" fillId="0" borderId="0" xfId="1" applyBorder="1" applyAlignment="1" applyProtection="1">
      <alignment horizontal="left" vertical="center"/>
    </xf>
    <xf numFmtId="164" fontId="0" fillId="3" borderId="10" xfId="0" applyNumberFormat="1" applyFill="1" applyBorder="1" applyAlignment="1" applyProtection="1">
      <alignment vertical="center"/>
    </xf>
    <xf numFmtId="0" fontId="2" fillId="0" borderId="26" xfId="1" applyFont="1" applyBorder="1" applyAlignment="1" applyProtection="1">
      <alignment horizontal="right" vertical="center"/>
    </xf>
    <xf numFmtId="0" fontId="2" fillId="0" borderId="26" xfId="1" applyFont="1" applyBorder="1" applyAlignment="1" applyProtection="1">
      <alignment horizontal="center" vertical="center"/>
    </xf>
    <xf numFmtId="0" fontId="2" fillId="0" borderId="26" xfId="0" applyFont="1" applyBorder="1" applyAlignment="1" applyProtection="1">
      <alignment horizontal="center" vertical="center"/>
    </xf>
    <xf numFmtId="0" fontId="10" fillId="0" borderId="15" xfId="0" applyFont="1" applyBorder="1" applyAlignment="1" applyProtection="1">
      <alignment horizontal="center" vertical="center"/>
    </xf>
    <xf numFmtId="0" fontId="0" fillId="0" borderId="1" xfId="0" applyBorder="1" applyAlignment="1" applyProtection="1">
      <alignment horizontal="center" vertical="center"/>
    </xf>
    <xf numFmtId="49" fontId="2" fillId="0" borderId="1" xfId="0" applyNumberFormat="1" applyFont="1" applyBorder="1" applyAlignment="1" applyProtection="1">
      <alignment horizontal="left" vertical="center" wrapText="1"/>
    </xf>
    <xf numFmtId="49" fontId="0" fillId="0" borderId="2" xfId="0" applyNumberFormat="1" applyBorder="1" applyAlignment="1" applyProtection="1">
      <alignment horizontal="center" vertical="center" wrapText="1"/>
    </xf>
    <xf numFmtId="49" fontId="0" fillId="0" borderId="21" xfId="0" applyNumberFormat="1" applyBorder="1" applyAlignment="1" applyProtection="1">
      <alignment horizontal="center" vertical="center" wrapText="1"/>
    </xf>
    <xf numFmtId="49" fontId="0" fillId="0" borderId="22" xfId="0" applyNumberFormat="1" applyBorder="1" applyAlignment="1" applyProtection="1">
      <alignment horizontal="center" vertical="center" wrapText="1"/>
    </xf>
    <xf numFmtId="49" fontId="0" fillId="0" borderId="23" xfId="0" applyNumberFormat="1" applyBorder="1" applyAlignment="1" applyProtection="1">
      <alignment horizontal="center" vertical="center" wrapText="1"/>
    </xf>
    <xf numFmtId="49" fontId="0" fillId="0" borderId="20" xfId="0" applyNumberFormat="1" applyBorder="1" applyAlignment="1" applyProtection="1">
      <alignment horizontal="center" vertical="center" wrapText="1"/>
    </xf>
    <xf numFmtId="49" fontId="11" fillId="0" borderId="0" xfId="0" applyNumberFormat="1" applyFont="1" applyBorder="1" applyAlignment="1" applyProtection="1">
      <alignment horizontal="left" vertical="center"/>
    </xf>
    <xf numFmtId="49" fontId="11" fillId="0" borderId="0" xfId="0" applyNumberFormat="1" applyFont="1" applyFill="1" applyBorder="1" applyAlignment="1" applyProtection="1">
      <alignment horizontal="left" vertical="center"/>
    </xf>
    <xf numFmtId="0" fontId="11" fillId="0" borderId="0" xfId="1" applyFont="1" applyBorder="1" applyAlignment="1" applyProtection="1">
      <alignment horizontal="left" vertical="center"/>
    </xf>
    <xf numFmtId="0" fontId="11" fillId="0" borderId="0" xfId="0" applyFont="1" applyBorder="1" applyAlignment="1">
      <alignment horizontal="left" vertical="center"/>
    </xf>
    <xf numFmtId="0" fontId="7" fillId="0" borderId="0" xfId="0" applyFont="1" applyBorder="1" applyAlignment="1" applyProtection="1">
      <alignment vertical="center"/>
    </xf>
    <xf numFmtId="49" fontId="2" fillId="0" borderId="1" xfId="0" applyNumberFormat="1" applyFont="1" applyBorder="1" applyAlignment="1" applyProtection="1">
      <alignment vertical="center"/>
    </xf>
    <xf numFmtId="0" fontId="0" fillId="0" borderId="2" xfId="0" applyBorder="1"/>
    <xf numFmtId="0" fontId="0" fillId="0" borderId="27" xfId="0" applyNumberFormat="1" applyFill="1" applyBorder="1" applyAlignment="1" applyProtection="1">
      <alignment horizontal="right" vertical="center" indent="1"/>
    </xf>
    <xf numFmtId="0" fontId="0" fillId="0" borderId="20" xfId="0" applyNumberFormat="1" applyBorder="1" applyAlignment="1" applyProtection="1">
      <alignment horizontal="right" vertical="center" indent="1"/>
    </xf>
    <xf numFmtId="49" fontId="0" fillId="2" borderId="20" xfId="0" applyNumberFormat="1" applyFill="1" applyBorder="1" applyAlignment="1" applyProtection="1">
      <alignment horizontal="center" vertical="center"/>
      <protection locked="0"/>
    </xf>
    <xf numFmtId="0" fontId="0" fillId="0" borderId="11" xfId="0" applyBorder="1"/>
    <xf numFmtId="0" fontId="0" fillId="0" borderId="19" xfId="0" applyNumberFormat="1" applyBorder="1" applyAlignment="1" applyProtection="1">
      <alignment horizontal="right" vertical="center" indent="1"/>
    </xf>
    <xf numFmtId="0" fontId="0" fillId="0" borderId="28" xfId="0" applyNumberFormat="1" applyBorder="1" applyAlignment="1" applyProtection="1">
      <alignment horizontal="right" vertical="center" indent="1"/>
    </xf>
    <xf numFmtId="0" fontId="0" fillId="0" borderId="29" xfId="0" applyNumberFormat="1" applyBorder="1" applyAlignment="1" applyProtection="1">
      <alignment horizontal="right" vertical="center" indent="1"/>
    </xf>
    <xf numFmtId="49" fontId="3" fillId="2" borderId="2" xfId="0" applyNumberFormat="1" applyFont="1" applyFill="1" applyBorder="1" applyAlignment="1" applyProtection="1">
      <alignment vertical="center"/>
    </xf>
    <xf numFmtId="49" fontId="3" fillId="2" borderId="19" xfId="0" applyNumberFormat="1" applyFont="1" applyFill="1" applyBorder="1" applyAlignment="1" applyProtection="1">
      <alignment vertical="center"/>
    </xf>
    <xf numFmtId="49" fontId="3" fillId="2" borderId="20" xfId="0" applyNumberFormat="1" applyFont="1" applyFill="1" applyBorder="1" applyAlignment="1" applyProtection="1">
      <alignment vertical="center"/>
    </xf>
    <xf numFmtId="49" fontId="3" fillId="3" borderId="2" xfId="0" applyNumberFormat="1" applyFont="1" applyFill="1" applyBorder="1" applyAlignment="1" applyProtection="1">
      <alignment vertical="center"/>
    </xf>
    <xf numFmtId="49" fontId="3" fillId="3" borderId="19" xfId="0" applyNumberFormat="1" applyFont="1" applyFill="1" applyBorder="1" applyAlignment="1" applyProtection="1">
      <alignment vertical="center"/>
    </xf>
    <xf numFmtId="0" fontId="0" fillId="0" borderId="1" xfId="0" applyBorder="1" applyAlignment="1" applyProtection="1">
      <alignment horizontal="right" vertical="center"/>
    </xf>
    <xf numFmtId="49" fontId="0" fillId="0" borderId="0" xfId="0" applyNumberFormat="1" applyBorder="1" applyAlignment="1" applyProtection="1">
      <alignment horizontal="center" vertical="center" wrapText="1"/>
    </xf>
    <xf numFmtId="0" fontId="0" fillId="0" borderId="0" xfId="0" applyBorder="1" applyAlignment="1">
      <alignment horizontal="center" vertical="center" wrapText="1"/>
    </xf>
    <xf numFmtId="2" fontId="0" fillId="2" borderId="20" xfId="0" applyNumberFormat="1" applyFill="1" applyBorder="1" applyAlignment="1" applyProtection="1">
      <alignment horizontal="right" vertical="center"/>
      <protection locked="0"/>
    </xf>
    <xf numFmtId="0" fontId="0" fillId="0" borderId="31" xfId="0" applyBorder="1"/>
    <xf numFmtId="0" fontId="0" fillId="0" borderId="30" xfId="0" applyNumberFormat="1" applyFill="1" applyBorder="1" applyAlignment="1" applyProtection="1">
      <alignment horizontal="right" vertical="center" indent="1"/>
    </xf>
    <xf numFmtId="0" fontId="0" fillId="0" borderId="14" xfId="0" applyNumberFormat="1" applyFill="1" applyBorder="1" applyAlignment="1" applyProtection="1">
      <alignment horizontal="right" vertical="center" indent="1"/>
    </xf>
    <xf numFmtId="49" fontId="1" fillId="0" borderId="20" xfId="0" applyNumberFormat="1" applyFont="1" applyBorder="1" applyAlignment="1" applyProtection="1">
      <alignment horizontal="right" vertical="center"/>
    </xf>
    <xf numFmtId="49" fontId="2" fillId="0" borderId="10" xfId="0" applyNumberFormat="1" applyFont="1" applyBorder="1" applyAlignment="1" applyProtection="1">
      <alignment vertical="center"/>
    </xf>
    <xf numFmtId="164" fontId="0" fillId="2" borderId="20" xfId="0" applyNumberFormat="1" applyFill="1" applyBorder="1" applyAlignment="1" applyProtection="1">
      <alignment vertical="center"/>
      <protection locked="0"/>
    </xf>
    <xf numFmtId="49" fontId="0" fillId="0" borderId="20" xfId="0" applyNumberFormat="1" applyBorder="1" applyAlignment="1" applyProtection="1">
      <alignment horizontal="right" vertical="center" indent="1"/>
    </xf>
    <xf numFmtId="49" fontId="0" fillId="0" borderId="29" xfId="0" applyNumberFormat="1" applyBorder="1" applyAlignment="1" applyProtection="1">
      <alignment horizontal="right" vertical="center" indent="1"/>
    </xf>
    <xf numFmtId="0" fontId="0" fillId="0" borderId="1" xfId="0" applyBorder="1" applyAlignment="1">
      <alignment horizontal="center" vertical="center"/>
    </xf>
    <xf numFmtId="49" fontId="3" fillId="3" borderId="20" xfId="0" applyNumberFormat="1" applyFont="1" applyFill="1" applyBorder="1" applyAlignment="1" applyProtection="1">
      <alignment vertical="center"/>
    </xf>
    <xf numFmtId="49" fontId="0" fillId="0" borderId="20" xfId="0" applyNumberFormat="1" applyBorder="1" applyAlignment="1" applyProtection="1">
      <alignment horizontal="right" vertical="center"/>
    </xf>
    <xf numFmtId="49" fontId="2" fillId="0" borderId="11" xfId="0" applyNumberFormat="1" applyFont="1" applyBorder="1" applyAlignment="1" applyProtection="1">
      <alignment vertical="center"/>
    </xf>
    <xf numFmtId="49" fontId="2" fillId="0" borderId="2" xfId="0" applyNumberFormat="1" applyFont="1" applyBorder="1" applyAlignment="1" applyProtection="1">
      <alignment horizontal="right" vertical="center" indent="1"/>
    </xf>
    <xf numFmtId="49" fontId="0" fillId="0" borderId="2" xfId="0" applyNumberFormat="1" applyBorder="1" applyAlignment="1" applyProtection="1">
      <alignment horizontal="right" vertical="center" indent="1"/>
    </xf>
    <xf numFmtId="49" fontId="2" fillId="2" borderId="1" xfId="0" applyNumberFormat="1" applyFont="1" applyFill="1" applyBorder="1" applyAlignment="1" applyProtection="1">
      <alignment horizontal="center" vertical="center"/>
      <protection locked="0"/>
    </xf>
    <xf numFmtId="0" fontId="1" fillId="0" borderId="0" xfId="0" applyFont="1" applyBorder="1" applyAlignment="1" applyProtection="1">
      <alignment horizontal="center" vertical="center"/>
    </xf>
    <xf numFmtId="164" fontId="2" fillId="0" borderId="26" xfId="1" applyNumberFormat="1" applyFont="1" applyBorder="1" applyAlignment="1" applyProtection="1">
      <alignment horizontal="center" vertical="center"/>
    </xf>
    <xf numFmtId="164" fontId="2" fillId="0" borderId="26" xfId="0" applyNumberFormat="1" applyFont="1" applyBorder="1" applyAlignment="1" applyProtection="1">
      <alignment horizontal="center" vertical="center"/>
    </xf>
  </cellXfs>
  <cellStyles count="2">
    <cellStyle name="Hyperlink" xfId="1" builtinId="8"/>
    <cellStyle name="Normal" xfId="0" builtinId="0"/>
  </cellStyles>
  <dxfs count="2">
    <dxf>
      <fill>
        <patternFill>
          <bgColor indexed="45"/>
        </patternFill>
      </fill>
      <border>
        <left style="thin">
          <color indexed="64"/>
        </left>
        <right style="thin">
          <color indexed="64"/>
        </right>
        <top style="thin">
          <color indexed="64"/>
        </top>
        <bottom style="thin">
          <color indexed="64"/>
        </bottom>
      </border>
    </dxf>
    <dxf>
      <fill>
        <patternFill>
          <bgColor indexed="43"/>
        </patternFill>
      </fill>
      <border>
        <left style="thin">
          <color indexed="64"/>
        </left>
        <right style="thin">
          <color indexed="64"/>
        </right>
        <top style="thin">
          <color indexed="64"/>
        </top>
        <bottom style="thin">
          <color indexed="64"/>
        </bottom>
      </border>
    </dxf>
  </dxfs>
  <tableStyles count="0" defaultTableStyle="TableStyleMedium9" defaultPivotStyle="PivotStyleLight16"/>
  <colors>
    <mruColors>
      <color rgb="FF005BB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xdr:col>
      <xdr:colOff>781050</xdr:colOff>
      <xdr:row>1</xdr:row>
      <xdr:rowOff>19049</xdr:rowOff>
    </xdr:from>
    <xdr:to>
      <xdr:col>13</xdr:col>
      <xdr:colOff>590550</xdr:colOff>
      <xdr:row>2</xdr:row>
      <xdr:rowOff>238125</xdr:rowOff>
    </xdr:to>
    <xdr:sp macro="" textlink="">
      <xdr:nvSpPr>
        <xdr:cNvPr id="3" name="TextBox 2">
          <a:extLst>
            <a:ext uri="{FF2B5EF4-FFF2-40B4-BE49-F238E27FC236}">
              <a16:creationId xmlns:a16="http://schemas.microsoft.com/office/drawing/2014/main" id="{7F1A7B04-5F8C-4ACE-8B03-24ECF6CB9CCD}"/>
            </a:ext>
          </a:extLst>
        </xdr:cNvPr>
        <xdr:cNvSpPr txBox="1"/>
      </xdr:nvSpPr>
      <xdr:spPr>
        <a:xfrm>
          <a:off x="1438275" y="76199"/>
          <a:ext cx="7848600" cy="50482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400" b="1"/>
            <a:t>Advanced GPA Course Planner</a:t>
          </a:r>
        </a:p>
        <a:p>
          <a:pPr algn="ctr"/>
          <a:r>
            <a:rPr lang="en-US" sz="1200" b="1"/>
            <a:t>Use this worksheet in consultation with an academic advisor to see how particular grades can impact your UB GPA.</a:t>
          </a:r>
        </a:p>
      </xdr:txBody>
    </xdr:sp>
    <xdr:clientData/>
  </xdr:twoCellAnchor>
  <xdr:twoCellAnchor>
    <xdr:from>
      <xdr:col>11</xdr:col>
      <xdr:colOff>9525</xdr:colOff>
      <xdr:row>5</xdr:row>
      <xdr:rowOff>19050</xdr:rowOff>
    </xdr:from>
    <xdr:to>
      <xdr:col>14</xdr:col>
      <xdr:colOff>552450</xdr:colOff>
      <xdr:row>10</xdr:row>
      <xdr:rowOff>171450</xdr:rowOff>
    </xdr:to>
    <xdr:sp macro="" textlink="">
      <xdr:nvSpPr>
        <xdr:cNvPr id="4" name="TextBox 3">
          <a:extLst>
            <a:ext uri="{FF2B5EF4-FFF2-40B4-BE49-F238E27FC236}">
              <a16:creationId xmlns:a16="http://schemas.microsoft.com/office/drawing/2014/main" id="{B2C22171-79F7-4AF5-A067-36D90F33370B}"/>
            </a:ext>
          </a:extLst>
        </xdr:cNvPr>
        <xdr:cNvSpPr txBox="1"/>
      </xdr:nvSpPr>
      <xdr:spPr>
        <a:xfrm>
          <a:off x="7324725" y="1162050"/>
          <a:ext cx="2571750" cy="11049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To see information about any item, move the cursor over the label for that item.</a:t>
          </a:r>
        </a:p>
        <a:p>
          <a:endParaRPr lang="en-US" sz="1100"/>
        </a:p>
        <a:p>
          <a:r>
            <a:rPr lang="en-US" sz="1100"/>
            <a:t>Links to useful websites are listed at the bottom of the sheet.</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catalog.buffalo.edu/policies/explanation.html" TargetMode="External"/><Relationship Id="rId13" Type="http://schemas.openxmlformats.org/officeDocument/2006/relationships/vmlDrawing" Target="../drawings/vmlDrawing1.vml"/><Relationship Id="rId3" Type="http://schemas.openxmlformats.org/officeDocument/2006/relationships/hyperlink" Target="http://undergrad-catalog.buffalo.edu/policies/grading/explanation.shtml" TargetMode="External"/><Relationship Id="rId7" Type="http://schemas.openxmlformats.org/officeDocument/2006/relationships/hyperlink" Target="https://catalog.buffalo.edu/policies/definitions.html" TargetMode="External"/><Relationship Id="rId12" Type="http://schemas.openxmlformats.org/officeDocument/2006/relationships/drawing" Target="../drawings/drawing1.xml"/><Relationship Id="rId2" Type="http://schemas.openxmlformats.org/officeDocument/2006/relationships/hyperlink" Target="http://undergrad-catalog.buffalo.edu/policies/grading/definitions.shtml" TargetMode="External"/><Relationship Id="rId1" Type="http://schemas.openxmlformats.org/officeDocument/2006/relationships/hyperlink" Target="http://myub.buffalo.edu/" TargetMode="External"/><Relationship Id="rId6" Type="http://schemas.openxmlformats.org/officeDocument/2006/relationships/hyperlink" Target="https://catalog.buffalo.edu/policies/repeat.html" TargetMode="External"/><Relationship Id="rId11" Type="http://schemas.openxmlformats.org/officeDocument/2006/relationships/printerSettings" Target="../printerSettings/printerSettings1.bin"/><Relationship Id="rId5" Type="http://schemas.openxmlformats.org/officeDocument/2006/relationships/hyperlink" Target="http://undergrad-catalog.buffalo.edu/policies/grading/repeat.shtml" TargetMode="External"/><Relationship Id="rId10" Type="http://schemas.openxmlformats.org/officeDocument/2006/relationships/hyperlink" Target="https://myub.buffalo.edu/" TargetMode="External"/><Relationship Id="rId4" Type="http://schemas.openxmlformats.org/officeDocument/2006/relationships/hyperlink" Target="http://registrar.buffalo.edu/grades/gpa.php" TargetMode="External"/><Relationship Id="rId9" Type="http://schemas.openxmlformats.org/officeDocument/2006/relationships/hyperlink" Target="https://registrar.buffalo.edu/grades/gpa.php" TargetMode="External"/><Relationship Id="rId1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B1:S57"/>
  <sheetViews>
    <sheetView tabSelected="1" zoomScaleNormal="100" workbookViewId="0">
      <selection activeCell="H21" sqref="H21"/>
    </sheetView>
  </sheetViews>
  <sheetFormatPr defaultRowHeight="12.75" x14ac:dyDescent="0.2"/>
  <cols>
    <col min="1" max="1" width="1.85546875" customWidth="1"/>
    <col min="2" max="2" width="3.28515625" customWidth="1"/>
    <col min="3" max="3" width="4.7109375" customWidth="1"/>
    <col min="4" max="4" width="35.7109375" customWidth="1"/>
    <col min="5" max="5" width="8.7109375" customWidth="1"/>
    <col min="7" max="7" width="9.28515625" customWidth="1"/>
    <col min="8" max="8" width="6.42578125" bestFit="1" customWidth="1"/>
    <col min="9" max="9" width="9.42578125" customWidth="1"/>
    <col min="10" max="10" width="10.28515625" customWidth="1"/>
    <col min="11" max="11" width="10.85546875" customWidth="1"/>
    <col min="12" max="12" width="10.140625" customWidth="1"/>
    <col min="13" max="13" width="10.5703125" customWidth="1"/>
    <col min="14" max="14" width="9.7109375" customWidth="1"/>
    <col min="15" max="15" width="10" customWidth="1"/>
    <col min="16" max="16" width="10.42578125" customWidth="1"/>
    <col min="17" max="18" width="3.28515625" customWidth="1"/>
  </cols>
  <sheetData>
    <row r="1" spans="2:19" ht="12.75" customHeight="1" thickBot="1" x14ac:dyDescent="0.25"/>
    <row r="2" spans="2:19" ht="22.5" customHeight="1" x14ac:dyDescent="0.2">
      <c r="B2" s="54"/>
      <c r="C2" s="82"/>
      <c r="D2" s="82"/>
      <c r="E2" s="82"/>
      <c r="F2" s="82"/>
      <c r="G2" s="82"/>
      <c r="H2" s="82"/>
      <c r="I2" s="82"/>
      <c r="J2" s="82"/>
      <c r="K2" s="82"/>
      <c r="L2" s="82"/>
      <c r="M2" s="82"/>
      <c r="N2" s="82"/>
      <c r="O2" s="82"/>
      <c r="P2" s="82"/>
      <c r="Q2" s="55"/>
    </row>
    <row r="3" spans="2:19" ht="24.75" customHeight="1" x14ac:dyDescent="0.2">
      <c r="B3" s="6"/>
      <c r="C3" s="9"/>
      <c r="D3" s="74"/>
      <c r="E3" s="75"/>
      <c r="F3" s="74"/>
      <c r="G3" s="74"/>
      <c r="H3" s="74"/>
      <c r="I3" s="74"/>
      <c r="J3" s="74"/>
      <c r="K3" s="74"/>
      <c r="L3" s="74"/>
      <c r="M3" s="74"/>
      <c r="N3" s="74"/>
      <c r="O3" s="74"/>
      <c r="P3" s="9"/>
      <c r="Q3" s="5"/>
    </row>
    <row r="4" spans="2:19" ht="15" customHeight="1" x14ac:dyDescent="0.2">
      <c r="B4" s="6"/>
      <c r="C4" s="9"/>
      <c r="D4" s="104" t="s">
        <v>1</v>
      </c>
      <c r="E4" s="105"/>
      <c r="F4" s="105"/>
      <c r="G4" s="106"/>
      <c r="H4" s="10"/>
      <c r="I4" s="107" t="s">
        <v>31</v>
      </c>
      <c r="J4" s="108"/>
      <c r="K4" s="108"/>
      <c r="L4" s="108"/>
      <c r="M4" s="108"/>
      <c r="N4" s="108"/>
      <c r="O4" s="122"/>
      <c r="P4" s="9"/>
      <c r="Q4" s="5"/>
    </row>
    <row r="5" spans="2:19" ht="15" customHeight="1" x14ac:dyDescent="0.2">
      <c r="B5" s="6"/>
      <c r="C5" s="9"/>
      <c r="D5" s="11"/>
      <c r="E5" s="11"/>
      <c r="F5" s="11"/>
      <c r="G5" s="10"/>
      <c r="H5" s="10"/>
      <c r="I5" s="10"/>
      <c r="J5" s="10"/>
      <c r="K5" s="9"/>
      <c r="L5" s="9"/>
      <c r="M5" s="9"/>
      <c r="N5" s="9"/>
      <c r="O5" s="9"/>
      <c r="P5" s="9"/>
      <c r="Q5" s="5"/>
    </row>
    <row r="6" spans="2:19" ht="15" customHeight="1" x14ac:dyDescent="0.2">
      <c r="B6" s="6"/>
      <c r="C6" s="91" t="s">
        <v>54</v>
      </c>
      <c r="D6" s="91"/>
      <c r="E6" s="12"/>
      <c r="F6" s="10"/>
      <c r="G6" s="10"/>
      <c r="H6" s="10"/>
      <c r="I6" s="10"/>
      <c r="J6" s="10"/>
      <c r="K6" s="9"/>
      <c r="L6" s="110"/>
      <c r="M6" s="110"/>
      <c r="N6" s="110"/>
      <c r="O6" s="9"/>
      <c r="P6" s="9"/>
      <c r="Q6" s="5"/>
    </row>
    <row r="7" spans="2:19" ht="15" customHeight="1" x14ac:dyDescent="0.2">
      <c r="B7" s="6"/>
      <c r="C7" s="76"/>
      <c r="D7" s="109" t="s">
        <v>52</v>
      </c>
      <c r="E7" s="127"/>
      <c r="F7" s="127"/>
      <c r="G7" s="127"/>
      <c r="H7" s="127"/>
      <c r="I7" s="127"/>
      <c r="J7" s="127"/>
      <c r="K7" s="9"/>
      <c r="L7" s="110"/>
      <c r="M7" s="110"/>
      <c r="N7" s="110"/>
      <c r="O7" s="9"/>
      <c r="P7" s="9"/>
      <c r="Q7" s="5"/>
    </row>
    <row r="8" spans="2:19" ht="15" customHeight="1" x14ac:dyDescent="0.2">
      <c r="B8" s="6"/>
      <c r="C8" s="76"/>
      <c r="D8" s="109" t="s">
        <v>46</v>
      </c>
      <c r="E8" s="127"/>
      <c r="F8" s="127"/>
      <c r="G8" s="127"/>
      <c r="H8" s="127"/>
      <c r="I8" s="127"/>
      <c r="J8" s="127"/>
      <c r="K8" s="9"/>
      <c r="L8" s="110"/>
      <c r="M8" s="110"/>
      <c r="N8" s="110"/>
      <c r="O8" s="9"/>
      <c r="P8" s="9"/>
      <c r="Q8" s="5"/>
    </row>
    <row r="9" spans="2:19" ht="15" customHeight="1" x14ac:dyDescent="0.2">
      <c r="B9" s="6"/>
      <c r="C9" s="76"/>
      <c r="D9" s="109" t="s">
        <v>53</v>
      </c>
      <c r="E9" s="127"/>
      <c r="F9" s="127"/>
      <c r="G9" s="127"/>
      <c r="H9" s="127"/>
      <c r="I9" s="127"/>
      <c r="J9" s="127"/>
      <c r="K9" s="9"/>
      <c r="L9" s="111"/>
      <c r="M9" s="111"/>
      <c r="N9" s="111"/>
      <c r="O9" s="9"/>
      <c r="P9" s="9"/>
      <c r="Q9" s="5"/>
    </row>
    <row r="10" spans="2:19" ht="15" customHeight="1" x14ac:dyDescent="0.2">
      <c r="B10" s="6"/>
      <c r="C10" s="76"/>
      <c r="D10" s="109" t="s">
        <v>47</v>
      </c>
      <c r="E10" s="127"/>
      <c r="F10" s="127"/>
      <c r="G10" s="127"/>
      <c r="H10" s="127"/>
      <c r="I10" s="127"/>
      <c r="J10" s="127"/>
      <c r="K10" s="9"/>
      <c r="L10" s="111"/>
      <c r="M10" s="111"/>
      <c r="N10" s="111"/>
      <c r="O10" s="9"/>
      <c r="P10" s="9"/>
      <c r="Q10" s="5"/>
    </row>
    <row r="11" spans="2:19" ht="15" customHeight="1" x14ac:dyDescent="0.2">
      <c r="B11" s="6"/>
      <c r="C11" s="9"/>
      <c r="D11" s="13"/>
      <c r="E11" s="9"/>
      <c r="F11" s="9"/>
      <c r="G11" s="9"/>
      <c r="H11" s="9"/>
      <c r="I11" s="9"/>
      <c r="J11" s="9"/>
      <c r="K11" s="9"/>
      <c r="L11" s="111"/>
      <c r="M11" s="111"/>
      <c r="N11" s="111"/>
      <c r="O11" s="9"/>
      <c r="P11" s="9"/>
      <c r="Q11" s="5"/>
    </row>
    <row r="12" spans="2:19" ht="15" customHeight="1" x14ac:dyDescent="0.2">
      <c r="B12" s="6"/>
      <c r="C12" s="90" t="s">
        <v>55</v>
      </c>
      <c r="D12" s="90"/>
      <c r="E12" s="90"/>
      <c r="F12" s="90"/>
      <c r="G12" s="90"/>
      <c r="H12" s="90"/>
      <c r="I12" s="90"/>
      <c r="J12" s="90"/>
      <c r="K12" s="77"/>
      <c r="L12" s="77"/>
      <c r="M12" s="77"/>
      <c r="N12" s="14"/>
      <c r="O12" s="14"/>
      <c r="P12" s="14"/>
      <c r="Q12" s="5"/>
    </row>
    <row r="13" spans="2:19" ht="15" customHeight="1" x14ac:dyDescent="0.2">
      <c r="B13" s="6"/>
      <c r="C13" s="96"/>
      <c r="D13" s="119" t="s">
        <v>26</v>
      </c>
      <c r="E13" s="118"/>
      <c r="F13" s="9"/>
      <c r="G13" s="96"/>
      <c r="H13" s="101"/>
      <c r="I13" s="101"/>
      <c r="J13" s="101"/>
      <c r="K13" s="98" t="s">
        <v>23</v>
      </c>
      <c r="L13" s="16"/>
      <c r="M13" s="9"/>
      <c r="N13" s="9"/>
      <c r="O13" s="9"/>
      <c r="P13" s="9"/>
      <c r="Q13" s="5"/>
    </row>
    <row r="14" spans="2:19" ht="15" customHeight="1" x14ac:dyDescent="0.2">
      <c r="B14" s="6"/>
      <c r="C14" s="96"/>
      <c r="D14" s="119" t="s">
        <v>32</v>
      </c>
      <c r="E14" s="118"/>
      <c r="F14" s="17"/>
      <c r="G14" s="100"/>
      <c r="H14" s="102"/>
      <c r="I14" s="102"/>
      <c r="J14" s="102"/>
      <c r="K14" s="103" t="s">
        <v>24</v>
      </c>
      <c r="L14" s="99"/>
      <c r="M14" s="18"/>
      <c r="N14" s="3"/>
      <c r="O14" s="3"/>
      <c r="P14" s="3"/>
      <c r="Q14" s="56"/>
      <c r="R14" s="1"/>
      <c r="S14" s="1"/>
    </row>
    <row r="15" spans="2:19" ht="15" customHeight="1" x14ac:dyDescent="0.2">
      <c r="B15" s="6"/>
      <c r="C15" s="96"/>
      <c r="D15" s="119" t="s">
        <v>27</v>
      </c>
      <c r="E15" s="19" t="str">
        <f>IF(AND(E13&gt;0,E14&lt;&gt;""),E14/E13,"")</f>
        <v/>
      </c>
      <c r="F15" s="20"/>
      <c r="G15" s="113"/>
      <c r="H15" s="97"/>
      <c r="I15" s="114"/>
      <c r="J15" s="115"/>
      <c r="K15" s="115" t="s">
        <v>28</v>
      </c>
      <c r="L15" s="21"/>
      <c r="M15" s="3"/>
      <c r="N15" s="3"/>
      <c r="O15" s="3"/>
      <c r="P15" s="3"/>
      <c r="Q15" s="56"/>
      <c r="R15" s="1"/>
      <c r="S15" s="1"/>
    </row>
    <row r="16" spans="2:19" ht="15" customHeight="1" x14ac:dyDescent="0.2">
      <c r="B16" s="6"/>
      <c r="C16" s="100"/>
      <c r="D16" s="120" t="s">
        <v>33</v>
      </c>
      <c r="E16" s="19" t="str">
        <f>IF(AND(E13&gt;0,E14&lt;&gt;""),IF(E15&gt;2,0,(2*E13-E14)),"")</f>
        <v/>
      </c>
      <c r="F16" s="23"/>
      <c r="G16" s="96"/>
      <c r="H16" s="101"/>
      <c r="I16" s="101"/>
      <c r="J16" s="101"/>
      <c r="K16" s="98" t="s">
        <v>34</v>
      </c>
      <c r="L16" s="112"/>
      <c r="M16" s="18"/>
      <c r="N16" s="24"/>
      <c r="O16" s="24"/>
      <c r="P16" s="24"/>
      <c r="Q16" s="5"/>
    </row>
    <row r="17" spans="2:17" ht="15" customHeight="1" x14ac:dyDescent="0.2">
      <c r="B17" s="6"/>
      <c r="C17" s="72"/>
      <c r="D17" s="72"/>
      <c r="E17" s="42"/>
      <c r="F17" s="71"/>
      <c r="G17" s="71"/>
      <c r="H17" s="71"/>
      <c r="I17" s="71"/>
      <c r="J17" s="71"/>
      <c r="K17" s="71"/>
      <c r="L17" s="71"/>
      <c r="M17" s="71"/>
      <c r="N17" s="71"/>
      <c r="O17" s="71"/>
      <c r="P17" s="71"/>
      <c r="Q17" s="5"/>
    </row>
    <row r="18" spans="2:17" ht="15" customHeight="1" thickBot="1" x14ac:dyDescent="0.25">
      <c r="B18" s="6"/>
      <c r="C18" s="90" t="s">
        <v>56</v>
      </c>
      <c r="D18" s="90"/>
      <c r="E18" s="90"/>
      <c r="F18" s="90"/>
      <c r="G18" s="90"/>
      <c r="H18" s="90"/>
      <c r="I18" s="90"/>
      <c r="J18" s="90"/>
      <c r="K18" s="9"/>
      <c r="L18" s="9"/>
      <c r="M18" s="9"/>
      <c r="N18" s="9"/>
      <c r="O18" s="9"/>
      <c r="P18" s="9"/>
      <c r="Q18" s="5"/>
    </row>
    <row r="19" spans="2:17" ht="66.75" customHeight="1" x14ac:dyDescent="0.2">
      <c r="B19" s="6"/>
      <c r="C19" s="83" t="s">
        <v>22</v>
      </c>
      <c r="D19" s="84" t="s">
        <v>51</v>
      </c>
      <c r="E19" s="68" t="s">
        <v>12</v>
      </c>
      <c r="F19" s="68" t="s">
        <v>9</v>
      </c>
      <c r="G19" s="68" t="s">
        <v>21</v>
      </c>
      <c r="H19" s="68" t="s">
        <v>5</v>
      </c>
      <c r="I19" s="68" t="s">
        <v>35</v>
      </c>
      <c r="J19" s="68" t="s">
        <v>36</v>
      </c>
      <c r="K19" s="85" t="s">
        <v>6</v>
      </c>
      <c r="L19" s="86" t="s">
        <v>37</v>
      </c>
      <c r="M19" s="87" t="s">
        <v>11</v>
      </c>
      <c r="N19" s="87" t="s">
        <v>38</v>
      </c>
      <c r="O19" s="88" t="s">
        <v>7</v>
      </c>
      <c r="P19" s="89" t="s">
        <v>19</v>
      </c>
      <c r="Q19" s="5"/>
    </row>
    <row r="20" spans="2:17" ht="15" customHeight="1" x14ac:dyDescent="0.2">
      <c r="B20" s="6"/>
      <c r="C20" s="59" t="str">
        <f>IF(AND(D20="",E20=""),"",COUNTA(E$20:E20))</f>
        <v/>
      </c>
      <c r="D20" s="26"/>
      <c r="E20" s="15"/>
      <c r="F20" s="16"/>
      <c r="G20" s="16"/>
      <c r="H20" s="16"/>
      <c r="I20" s="27" t="str">
        <f t="shared" ref="I20:I26" si="0">IF(F20="","",(FIND(LEFT(F20,1),"FDCBA")-1)+(IF(LEN(F20)&gt;1,IF(RIGHT(F20,1)="-",-0.33,0.33))))</f>
        <v/>
      </c>
      <c r="J20" s="22" t="str">
        <f t="shared" ref="J20:J26" si="1">IF(F20="","",I20*E20)</f>
        <v/>
      </c>
      <c r="K20" s="28" t="str">
        <f t="shared" ref="K20:K26" si="2">IF(F20="","",(I20-2)*E20)</f>
        <v/>
      </c>
      <c r="L20" s="29" t="str">
        <f t="shared" ref="L20:L26" si="3">IF(AND(H20&lt;&gt;"",G20="Y"),(FIND(LEFT(H20,1),"FDCBA")-1+(IF(LEN(H20)&gt;1,(IF(RIGHT(H20,1)="-",-0.33,0.33)),0))),"")</f>
        <v/>
      </c>
      <c r="M20" s="30" t="str">
        <f t="shared" ref="M20:M26" si="4">IF(AND(H20&lt;&gt;"",E20&lt;&gt;"",G20="Y"),E20,"")</f>
        <v/>
      </c>
      <c r="N20" s="27" t="str">
        <f t="shared" ref="N20:N26" si="5">IF(AND(H20&lt;&gt;"",E20&lt;&gt;"",G20="Y"),L20*M20,"")</f>
        <v/>
      </c>
      <c r="O20" s="66" t="str">
        <f t="shared" ref="O20:O26" si="6">IF(M20&lt;&gt;"",(2-L20)*M20,"")</f>
        <v/>
      </c>
      <c r="P20" s="64" t="str">
        <f t="shared" ref="P20:P26" si="7">IF(F20="","",IF(L20="",K20,K20+O20))</f>
        <v/>
      </c>
      <c r="Q20" s="5"/>
    </row>
    <row r="21" spans="2:17" ht="15" customHeight="1" x14ac:dyDescent="0.2">
      <c r="B21" s="6"/>
      <c r="C21" s="59" t="str">
        <f>IF(AND(D21="",E21=""),"",COUNTA(E$20:E21))</f>
        <v/>
      </c>
      <c r="D21" s="26"/>
      <c r="E21" s="15"/>
      <c r="F21" s="16"/>
      <c r="G21" s="16"/>
      <c r="H21" s="16"/>
      <c r="I21" s="27" t="str">
        <f t="shared" si="0"/>
        <v/>
      </c>
      <c r="J21" s="22" t="str">
        <f t="shared" si="1"/>
        <v/>
      </c>
      <c r="K21" s="28" t="str">
        <f t="shared" si="2"/>
        <v/>
      </c>
      <c r="L21" s="29" t="str">
        <f t="shared" si="3"/>
        <v/>
      </c>
      <c r="M21" s="30" t="str">
        <f t="shared" si="4"/>
        <v/>
      </c>
      <c r="N21" s="27" t="str">
        <f t="shared" si="5"/>
        <v/>
      </c>
      <c r="O21" s="66" t="str">
        <f t="shared" si="6"/>
        <v/>
      </c>
      <c r="P21" s="64" t="str">
        <f t="shared" si="7"/>
        <v/>
      </c>
      <c r="Q21" s="5"/>
    </row>
    <row r="22" spans="2:17" ht="15" customHeight="1" x14ac:dyDescent="0.2">
      <c r="B22" s="6"/>
      <c r="C22" s="59" t="str">
        <f>IF(AND(D22="",E22=""),"",COUNTA(E$20:E22))</f>
        <v/>
      </c>
      <c r="D22" s="26"/>
      <c r="E22" s="15"/>
      <c r="F22" s="16"/>
      <c r="G22" s="16"/>
      <c r="H22" s="16"/>
      <c r="I22" s="27" t="str">
        <f t="shared" si="0"/>
        <v/>
      </c>
      <c r="J22" s="22" t="str">
        <f t="shared" si="1"/>
        <v/>
      </c>
      <c r="K22" s="28" t="str">
        <f t="shared" si="2"/>
        <v/>
      </c>
      <c r="L22" s="29" t="str">
        <f t="shared" si="3"/>
        <v/>
      </c>
      <c r="M22" s="30" t="str">
        <f t="shared" si="4"/>
        <v/>
      </c>
      <c r="N22" s="27" t="str">
        <f t="shared" si="5"/>
        <v/>
      </c>
      <c r="O22" s="66" t="str">
        <f t="shared" si="6"/>
        <v/>
      </c>
      <c r="P22" s="64" t="str">
        <f t="shared" si="7"/>
        <v/>
      </c>
      <c r="Q22" s="5"/>
    </row>
    <row r="23" spans="2:17" ht="15" customHeight="1" x14ac:dyDescent="0.2">
      <c r="B23" s="6"/>
      <c r="C23" s="59" t="str">
        <f>IF(AND(D23="",E23=""),"",COUNTA(E$20:E23))</f>
        <v/>
      </c>
      <c r="D23" s="26"/>
      <c r="E23" s="15"/>
      <c r="F23" s="16"/>
      <c r="G23" s="16"/>
      <c r="H23" s="16"/>
      <c r="I23" s="27" t="str">
        <f t="shared" si="0"/>
        <v/>
      </c>
      <c r="J23" s="22" t="str">
        <f t="shared" si="1"/>
        <v/>
      </c>
      <c r="K23" s="28" t="str">
        <f t="shared" si="2"/>
        <v/>
      </c>
      <c r="L23" s="29" t="str">
        <f t="shared" si="3"/>
        <v/>
      </c>
      <c r="M23" s="30" t="str">
        <f t="shared" si="4"/>
        <v/>
      </c>
      <c r="N23" s="27" t="str">
        <f t="shared" si="5"/>
        <v/>
      </c>
      <c r="O23" s="66" t="str">
        <f t="shared" si="6"/>
        <v/>
      </c>
      <c r="P23" s="64" t="str">
        <f t="shared" si="7"/>
        <v/>
      </c>
      <c r="Q23" s="5"/>
    </row>
    <row r="24" spans="2:17" ht="15" customHeight="1" x14ac:dyDescent="0.2">
      <c r="B24" s="6"/>
      <c r="C24" s="59" t="str">
        <f>IF(AND(D24="",E24=""),"",COUNTA(E$20:E24))</f>
        <v/>
      </c>
      <c r="D24" s="26"/>
      <c r="E24" s="15"/>
      <c r="F24" s="16"/>
      <c r="G24" s="16"/>
      <c r="H24" s="16"/>
      <c r="I24" s="27" t="str">
        <f t="shared" si="0"/>
        <v/>
      </c>
      <c r="J24" s="22" t="str">
        <f t="shared" si="1"/>
        <v/>
      </c>
      <c r="K24" s="28" t="str">
        <f t="shared" si="2"/>
        <v/>
      </c>
      <c r="L24" s="29" t="str">
        <f t="shared" si="3"/>
        <v/>
      </c>
      <c r="M24" s="30" t="str">
        <f t="shared" si="4"/>
        <v/>
      </c>
      <c r="N24" s="27" t="str">
        <f t="shared" si="5"/>
        <v/>
      </c>
      <c r="O24" s="66" t="str">
        <f t="shared" si="6"/>
        <v/>
      </c>
      <c r="P24" s="64" t="str">
        <f t="shared" si="7"/>
        <v/>
      </c>
      <c r="Q24" s="5"/>
    </row>
    <row r="25" spans="2:17" ht="15" customHeight="1" x14ac:dyDescent="0.2">
      <c r="B25" s="6"/>
      <c r="C25" s="59" t="str">
        <f>IF(AND(D25="",E25=""),"",COUNTA(E$20:E25))</f>
        <v/>
      </c>
      <c r="D25" s="26"/>
      <c r="E25" s="15"/>
      <c r="F25" s="16"/>
      <c r="G25" s="16"/>
      <c r="H25" s="16"/>
      <c r="I25" s="27" t="str">
        <f t="shared" si="0"/>
        <v/>
      </c>
      <c r="J25" s="22" t="str">
        <f t="shared" si="1"/>
        <v/>
      </c>
      <c r="K25" s="28" t="str">
        <f t="shared" si="2"/>
        <v/>
      </c>
      <c r="L25" s="29" t="str">
        <f t="shared" si="3"/>
        <v/>
      </c>
      <c r="M25" s="30" t="str">
        <f t="shared" si="4"/>
        <v/>
      </c>
      <c r="N25" s="27" t="str">
        <f t="shared" si="5"/>
        <v/>
      </c>
      <c r="O25" s="66" t="str">
        <f t="shared" si="6"/>
        <v/>
      </c>
      <c r="P25" s="64" t="str">
        <f t="shared" si="7"/>
        <v/>
      </c>
      <c r="Q25" s="5"/>
    </row>
    <row r="26" spans="2:17" ht="15" customHeight="1" x14ac:dyDescent="0.2">
      <c r="B26" s="6"/>
      <c r="C26" s="59" t="str">
        <f>IF(AND(D26="",E26=""),"",COUNTA(E$20:E26))</f>
        <v/>
      </c>
      <c r="D26" s="26"/>
      <c r="E26" s="15"/>
      <c r="F26" s="16"/>
      <c r="G26" s="16"/>
      <c r="H26" s="16"/>
      <c r="I26" s="27" t="str">
        <f t="shared" si="0"/>
        <v/>
      </c>
      <c r="J26" s="22" t="str">
        <f t="shared" si="1"/>
        <v/>
      </c>
      <c r="K26" s="28" t="str">
        <f t="shared" si="2"/>
        <v/>
      </c>
      <c r="L26" s="29" t="str">
        <f t="shared" si="3"/>
        <v/>
      </c>
      <c r="M26" s="30" t="str">
        <f t="shared" si="4"/>
        <v/>
      </c>
      <c r="N26" s="27" t="str">
        <f t="shared" si="5"/>
        <v/>
      </c>
      <c r="O26" s="66" t="str">
        <f t="shared" si="6"/>
        <v/>
      </c>
      <c r="P26" s="64" t="str">
        <f t="shared" si="7"/>
        <v/>
      </c>
      <c r="Q26" s="5"/>
    </row>
    <row r="27" spans="2:17" ht="15" customHeight="1" x14ac:dyDescent="0.2">
      <c r="B27" s="6"/>
      <c r="C27" s="59" t="str">
        <f>IF(AND(D27="",E27=""),"",COUNTA(E$20:E27))</f>
        <v/>
      </c>
      <c r="D27" s="26"/>
      <c r="E27" s="15"/>
      <c r="F27" s="16"/>
      <c r="G27" s="16"/>
      <c r="H27" s="16"/>
      <c r="I27" s="27" t="str">
        <f t="shared" ref="I27:I34" si="8">IF(F27="","",(FIND(LEFT(F27,1),"FDCBA")-1)+(IF(LEN(F27)&gt;1,IF(RIGHT(F27,1)="-",-0.33,0.33))))</f>
        <v/>
      </c>
      <c r="J27" s="22" t="str">
        <f t="shared" ref="J27:J34" si="9">IF(F27="","",I27*E27)</f>
        <v/>
      </c>
      <c r="K27" s="28" t="str">
        <f t="shared" ref="K27:K34" si="10">IF(F27="","",(I27-2)*E27)</f>
        <v/>
      </c>
      <c r="L27" s="29" t="str">
        <f t="shared" ref="L27:L34" si="11">IF(AND(H27&lt;&gt;"",G27="Y"),(FIND(LEFT(H27,1),"FDCBA")-1+(IF(LEN(H27)&gt;1,(IF(RIGHT(H27,1)="-",-0.33,0.33)),0))),"")</f>
        <v/>
      </c>
      <c r="M27" s="30" t="str">
        <f t="shared" ref="M27:M34" si="12">IF(AND(H27&lt;&gt;"",E27&lt;&gt;"",G27="Y"),E27,"")</f>
        <v/>
      </c>
      <c r="N27" s="27" t="str">
        <f t="shared" ref="N27:N34" si="13">IF(AND(H27&lt;&gt;"",E27&lt;&gt;"",G27="Y"),L27*M27,"")</f>
        <v/>
      </c>
      <c r="O27" s="66" t="str">
        <f t="shared" ref="O27:O34" si="14">IF(M27&lt;&gt;"",(2-L27)*M27,"")</f>
        <v/>
      </c>
      <c r="P27" s="64" t="str">
        <f t="shared" ref="P27:P34" si="15">IF(F27="","",IF(L27="",K27,K27+O27))</f>
        <v/>
      </c>
      <c r="Q27" s="5"/>
    </row>
    <row r="28" spans="2:17" ht="15" customHeight="1" x14ac:dyDescent="0.2">
      <c r="B28" s="6"/>
      <c r="C28" s="59" t="str">
        <f>IF(AND(D28="",E28=""),"",COUNTA(E$20:E28))</f>
        <v/>
      </c>
      <c r="D28" s="26"/>
      <c r="E28" s="15"/>
      <c r="F28" s="16"/>
      <c r="G28" s="16"/>
      <c r="H28" s="16"/>
      <c r="I28" s="27" t="str">
        <f t="shared" si="8"/>
        <v/>
      </c>
      <c r="J28" s="22" t="str">
        <f t="shared" si="9"/>
        <v/>
      </c>
      <c r="K28" s="28" t="str">
        <f t="shared" si="10"/>
        <v/>
      </c>
      <c r="L28" s="29" t="str">
        <f t="shared" si="11"/>
        <v/>
      </c>
      <c r="M28" s="30" t="str">
        <f t="shared" si="12"/>
        <v/>
      </c>
      <c r="N28" s="27" t="str">
        <f t="shared" si="13"/>
        <v/>
      </c>
      <c r="O28" s="66" t="str">
        <f t="shared" si="14"/>
        <v/>
      </c>
      <c r="P28" s="64" t="str">
        <f t="shared" si="15"/>
        <v/>
      </c>
      <c r="Q28" s="5"/>
    </row>
    <row r="29" spans="2:17" ht="15" customHeight="1" x14ac:dyDescent="0.2">
      <c r="B29" s="6"/>
      <c r="C29" s="59" t="str">
        <f>IF(AND(D29="",E29=""),"",COUNTA(E$20:E29))</f>
        <v/>
      </c>
      <c r="D29" s="26"/>
      <c r="E29" s="15"/>
      <c r="F29" s="16"/>
      <c r="G29" s="16"/>
      <c r="H29" s="16"/>
      <c r="I29" s="27" t="str">
        <f t="shared" si="8"/>
        <v/>
      </c>
      <c r="J29" s="22" t="str">
        <f t="shared" si="9"/>
        <v/>
      </c>
      <c r="K29" s="28" t="str">
        <f t="shared" si="10"/>
        <v/>
      </c>
      <c r="L29" s="29" t="str">
        <f t="shared" si="11"/>
        <v/>
      </c>
      <c r="M29" s="30" t="str">
        <f t="shared" si="12"/>
        <v/>
      </c>
      <c r="N29" s="27" t="str">
        <f t="shared" si="13"/>
        <v/>
      </c>
      <c r="O29" s="66" t="str">
        <f t="shared" si="14"/>
        <v/>
      </c>
      <c r="P29" s="64" t="str">
        <f t="shared" si="15"/>
        <v/>
      </c>
      <c r="Q29" s="5"/>
    </row>
    <row r="30" spans="2:17" ht="15" customHeight="1" x14ac:dyDescent="0.2">
      <c r="B30" s="6"/>
      <c r="C30" s="59" t="str">
        <f>IF(AND(D30="",E30=""),"",COUNTA(E$20:E30))</f>
        <v/>
      </c>
      <c r="D30" s="26"/>
      <c r="E30" s="15"/>
      <c r="F30" s="16"/>
      <c r="G30" s="16"/>
      <c r="H30" s="16"/>
      <c r="I30" s="27" t="str">
        <f t="shared" si="8"/>
        <v/>
      </c>
      <c r="J30" s="22" t="str">
        <f t="shared" si="9"/>
        <v/>
      </c>
      <c r="K30" s="28" t="str">
        <f t="shared" si="10"/>
        <v/>
      </c>
      <c r="L30" s="29" t="str">
        <f t="shared" si="11"/>
        <v/>
      </c>
      <c r="M30" s="30" t="str">
        <f t="shared" si="12"/>
        <v/>
      </c>
      <c r="N30" s="27" t="str">
        <f t="shared" si="13"/>
        <v/>
      </c>
      <c r="O30" s="66" t="str">
        <f t="shared" si="14"/>
        <v/>
      </c>
      <c r="P30" s="64" t="str">
        <f t="shared" si="15"/>
        <v/>
      </c>
      <c r="Q30" s="5"/>
    </row>
    <row r="31" spans="2:17" ht="15" customHeight="1" x14ac:dyDescent="0.2">
      <c r="B31" s="6"/>
      <c r="C31" s="59" t="str">
        <f>IF(AND(D31="",E31=""),"",COUNTA(E$20:E31))</f>
        <v/>
      </c>
      <c r="D31" s="26"/>
      <c r="E31" s="15"/>
      <c r="F31" s="16"/>
      <c r="G31" s="16"/>
      <c r="H31" s="16"/>
      <c r="I31" s="27" t="str">
        <f t="shared" si="8"/>
        <v/>
      </c>
      <c r="J31" s="22" t="str">
        <f t="shared" si="9"/>
        <v/>
      </c>
      <c r="K31" s="28" t="str">
        <f t="shared" si="10"/>
        <v/>
      </c>
      <c r="L31" s="29" t="str">
        <f t="shared" si="11"/>
        <v/>
      </c>
      <c r="M31" s="30" t="str">
        <f t="shared" si="12"/>
        <v/>
      </c>
      <c r="N31" s="27" t="str">
        <f t="shared" si="13"/>
        <v/>
      </c>
      <c r="O31" s="66" t="str">
        <f t="shared" si="14"/>
        <v/>
      </c>
      <c r="P31" s="64" t="str">
        <f t="shared" si="15"/>
        <v/>
      </c>
      <c r="Q31" s="5"/>
    </row>
    <row r="32" spans="2:17" ht="15" customHeight="1" x14ac:dyDescent="0.2">
      <c r="B32" s="6"/>
      <c r="C32" s="59" t="str">
        <f>IF(AND(D32="",E32=""),"",COUNTA(E$20:E32))</f>
        <v/>
      </c>
      <c r="D32" s="26"/>
      <c r="E32" s="15"/>
      <c r="F32" s="16"/>
      <c r="G32" s="16"/>
      <c r="H32" s="16"/>
      <c r="I32" s="27" t="str">
        <f t="shared" si="8"/>
        <v/>
      </c>
      <c r="J32" s="22" t="str">
        <f t="shared" si="9"/>
        <v/>
      </c>
      <c r="K32" s="28" t="str">
        <f t="shared" si="10"/>
        <v/>
      </c>
      <c r="L32" s="29" t="str">
        <f t="shared" si="11"/>
        <v/>
      </c>
      <c r="M32" s="30" t="str">
        <f t="shared" si="12"/>
        <v/>
      </c>
      <c r="N32" s="27" t="str">
        <f t="shared" si="13"/>
        <v/>
      </c>
      <c r="O32" s="66" t="str">
        <f t="shared" si="14"/>
        <v/>
      </c>
      <c r="P32" s="64" t="str">
        <f t="shared" si="15"/>
        <v/>
      </c>
      <c r="Q32" s="5"/>
    </row>
    <row r="33" spans="2:18" ht="15" customHeight="1" x14ac:dyDescent="0.2">
      <c r="B33" s="6"/>
      <c r="C33" s="59" t="str">
        <f>IF(AND(D33="",E33=""),"",COUNTA(E$20:E33))</f>
        <v/>
      </c>
      <c r="D33" s="26"/>
      <c r="E33" s="15"/>
      <c r="F33" s="16"/>
      <c r="G33" s="16"/>
      <c r="H33" s="16"/>
      <c r="I33" s="27" t="str">
        <f t="shared" si="8"/>
        <v/>
      </c>
      <c r="J33" s="22" t="str">
        <f t="shared" si="9"/>
        <v/>
      </c>
      <c r="K33" s="28" t="str">
        <f t="shared" si="10"/>
        <v/>
      </c>
      <c r="L33" s="29" t="str">
        <f t="shared" si="11"/>
        <v/>
      </c>
      <c r="M33" s="30" t="str">
        <f t="shared" si="12"/>
        <v/>
      </c>
      <c r="N33" s="27" t="str">
        <f t="shared" si="13"/>
        <v/>
      </c>
      <c r="O33" s="66" t="str">
        <f t="shared" si="14"/>
        <v/>
      </c>
      <c r="P33" s="64" t="str">
        <f t="shared" si="15"/>
        <v/>
      </c>
      <c r="Q33" s="5"/>
    </row>
    <row r="34" spans="2:18" ht="15" customHeight="1" thickBot="1" x14ac:dyDescent="0.25">
      <c r="B34" s="6"/>
      <c r="C34" s="59" t="str">
        <f>IF(AND(D34="",E34=""),"",COUNTA(E$20:E34))</f>
        <v/>
      </c>
      <c r="D34" s="26"/>
      <c r="E34" s="31"/>
      <c r="F34" s="16"/>
      <c r="G34" s="16"/>
      <c r="H34" s="16"/>
      <c r="I34" s="27" t="str">
        <f t="shared" si="8"/>
        <v/>
      </c>
      <c r="J34" s="22" t="str">
        <f t="shared" si="9"/>
        <v/>
      </c>
      <c r="K34" s="28" t="str">
        <f t="shared" si="10"/>
        <v/>
      </c>
      <c r="L34" s="29" t="str">
        <f t="shared" si="11"/>
        <v/>
      </c>
      <c r="M34" s="30" t="str">
        <f t="shared" si="12"/>
        <v/>
      </c>
      <c r="N34" s="27" t="str">
        <f t="shared" si="13"/>
        <v/>
      </c>
      <c r="O34" s="66" t="str">
        <f t="shared" si="14"/>
        <v/>
      </c>
      <c r="P34" s="64" t="str">
        <f t="shared" si="15"/>
        <v/>
      </c>
      <c r="Q34" s="5"/>
    </row>
    <row r="35" spans="2:18" ht="15" customHeight="1" thickBot="1" x14ac:dyDescent="0.25">
      <c r="B35" s="6"/>
      <c r="C35" s="60" t="str">
        <f>IF(COUNT(C20:C34)&gt;0,COUNT(C20:C34),"")</f>
        <v/>
      </c>
      <c r="D35" s="58" t="s">
        <v>0</v>
      </c>
      <c r="E35" s="32">
        <f>SUM(E20:E34)</f>
        <v>0</v>
      </c>
      <c r="F35" s="9"/>
      <c r="G35" s="9"/>
      <c r="H35" s="9"/>
      <c r="I35" s="78">
        <f t="shared" ref="I35:P35" si="16">SUM(I20:I34)</f>
        <v>0</v>
      </c>
      <c r="J35" s="78">
        <f t="shared" si="16"/>
        <v>0</v>
      </c>
      <c r="K35" s="33">
        <f t="shared" si="16"/>
        <v>0</v>
      </c>
      <c r="L35" s="34">
        <f t="shared" si="16"/>
        <v>0</v>
      </c>
      <c r="M35" s="35">
        <f t="shared" si="16"/>
        <v>0</v>
      </c>
      <c r="N35" s="36">
        <f t="shared" si="16"/>
        <v>0</v>
      </c>
      <c r="O35" s="67">
        <f t="shared" si="16"/>
        <v>0</v>
      </c>
      <c r="P35" s="65">
        <f t="shared" si="16"/>
        <v>0</v>
      </c>
      <c r="Q35" s="5"/>
    </row>
    <row r="36" spans="2:18" ht="15" customHeight="1" x14ac:dyDescent="0.2">
      <c r="B36" s="6"/>
      <c r="C36" s="4"/>
      <c r="D36" s="58" t="s">
        <v>25</v>
      </c>
      <c r="E36" s="19" t="str">
        <f>IF(E35&gt;0,J35/E35,"")</f>
        <v/>
      </c>
      <c r="F36" s="9"/>
      <c r="G36" s="9"/>
      <c r="H36" s="9"/>
      <c r="I36" s="9"/>
      <c r="J36" s="9"/>
      <c r="K36" s="9"/>
      <c r="L36" s="9"/>
      <c r="M36" s="9"/>
      <c r="N36" s="9"/>
      <c r="O36" s="9"/>
      <c r="P36" s="9"/>
      <c r="Q36" s="5"/>
    </row>
    <row r="37" spans="2:18" ht="15" customHeight="1" x14ac:dyDescent="0.2">
      <c r="B37" s="6"/>
      <c r="C37" s="4"/>
      <c r="D37" s="17"/>
      <c r="E37" s="41"/>
      <c r="F37" s="9"/>
      <c r="G37" s="9"/>
      <c r="H37" s="9"/>
      <c r="I37" s="9"/>
      <c r="J37" s="9"/>
      <c r="K37" s="9"/>
      <c r="L37" s="9"/>
      <c r="M37" s="9"/>
      <c r="N37" s="9"/>
      <c r="O37" s="9"/>
      <c r="P37" s="9"/>
      <c r="Q37" s="5"/>
    </row>
    <row r="38" spans="2:18" ht="15" customHeight="1" x14ac:dyDescent="0.2">
      <c r="B38" s="6"/>
      <c r="C38" s="96"/>
      <c r="D38" s="116" t="s">
        <v>29</v>
      </c>
      <c r="E38" s="121"/>
      <c r="F38" s="128" t="str">
        <f>IF(AND(E13&gt;0,E14&lt;&gt;"",L13="Y"),"If Withdrawal Approved:","")</f>
        <v/>
      </c>
      <c r="G38" s="128"/>
      <c r="H38" s="128"/>
      <c r="I38" s="9"/>
      <c r="P38" s="53"/>
      <c r="Q38" s="5"/>
    </row>
    <row r="39" spans="2:18" ht="15" customHeight="1" x14ac:dyDescent="0.2">
      <c r="B39" s="6"/>
      <c r="C39" s="95" t="s">
        <v>48</v>
      </c>
      <c r="D39" s="117"/>
      <c r="E39" s="37" t="str">
        <f>IF(AND(E13&gt;0,E14&lt;&gt;"",E35&gt;0),E13-M35+E35,"")</f>
        <v/>
      </c>
      <c r="F39" s="38" t="str">
        <f>IF(AND(E13&gt;0,E14&lt;&gt;"",L13="Y"),"→","")</f>
        <v/>
      </c>
      <c r="G39" s="39" t="str">
        <f>IF(AND(E13&gt;0,E14&lt;&gt;"",L13="Y"),E13-M35+E35-L15,"")</f>
        <v/>
      </c>
      <c r="H39" s="9"/>
      <c r="I39" s="9"/>
      <c r="P39" s="44"/>
      <c r="Q39" s="5"/>
    </row>
    <row r="40" spans="2:18" ht="15" customHeight="1" x14ac:dyDescent="0.2">
      <c r="B40" s="6"/>
      <c r="C40" s="124"/>
      <c r="D40" s="123" t="s">
        <v>49</v>
      </c>
      <c r="E40" s="22" t="str">
        <f>IF(AND(E13&gt;0,E14&lt;&gt;"",E35&gt;0),E14-N35+J35,"")</f>
        <v/>
      </c>
      <c r="F40" s="38" t="str">
        <f>IF(AND(E13&gt;0,E14&lt;&gt;"",L13="Y"),"→","")</f>
        <v/>
      </c>
      <c r="G40" s="39" t="str">
        <f>IF(AND(E13&gt;0,E14&lt;&gt;"",L13="Y"),E14-N35+J35-L16,"")</f>
        <v/>
      </c>
      <c r="H40" s="9"/>
      <c r="I40" s="9"/>
      <c r="J40" s="40"/>
      <c r="K40" s="9"/>
      <c r="L40" s="9"/>
      <c r="M40" s="9"/>
      <c r="N40" s="9"/>
      <c r="O40" s="9"/>
      <c r="P40" s="9"/>
      <c r="Q40" s="5"/>
    </row>
    <row r="41" spans="2:18" ht="15" customHeight="1" x14ac:dyDescent="0.2">
      <c r="B41" s="6"/>
      <c r="C41" s="125"/>
      <c r="D41" s="123" t="s">
        <v>50</v>
      </c>
      <c r="E41" s="19" t="str">
        <f>IF(AND(E13&gt;0,E14&lt;&gt;"",E35&gt;0),E40/E39,"")</f>
        <v/>
      </c>
      <c r="F41" s="38" t="str">
        <f>IF(AND(E13&gt;0,E14&lt;&gt;"",L13="Y"),"→","")</f>
        <v/>
      </c>
      <c r="G41" s="41" t="str">
        <f>IF(AND(E13&gt;0,E14&lt;&gt;"",L13="Y",G40&gt;0),G40/G39,"")</f>
        <v/>
      </c>
      <c r="H41" s="9"/>
      <c r="I41" s="73"/>
      <c r="J41" s="73"/>
      <c r="K41" s="73"/>
      <c r="L41" s="73"/>
      <c r="M41" s="73"/>
      <c r="N41" s="73"/>
      <c r="O41" s="73"/>
      <c r="P41" s="73"/>
      <c r="Q41" s="5"/>
    </row>
    <row r="42" spans="2:18" ht="15" customHeight="1" x14ac:dyDescent="0.2">
      <c r="B42" s="6"/>
      <c r="C42" s="126"/>
      <c r="D42" s="123" t="s">
        <v>39</v>
      </c>
      <c r="E42" s="47" t="str">
        <f>IF(AND(E13&gt;0,E14&lt;&gt;"",E35&gt;0),IF(E41&gt;2,0,(2*E39-E40)),"")</f>
        <v/>
      </c>
      <c r="F42" s="38" t="str">
        <f>IF(AND(E13&gt;0,E14&lt;&gt;"",L13="Y"),"→","")</f>
        <v/>
      </c>
      <c r="G42" s="42" t="str">
        <f>IF(AND(E13&gt;0,E14&lt;&gt;"",L13="Y"),IF(G41&gt;2,0,(2*G39-G40)),"")</f>
        <v/>
      </c>
      <c r="H42" s="9"/>
      <c r="I42" s="73"/>
      <c r="J42" s="73"/>
      <c r="K42" s="73"/>
      <c r="L42" s="73"/>
      <c r="M42" s="73"/>
      <c r="N42" s="73"/>
      <c r="O42" s="73"/>
      <c r="P42" s="73"/>
      <c r="Q42" s="57"/>
      <c r="R42" s="2"/>
    </row>
    <row r="43" spans="2:18" ht="15" customHeight="1" x14ac:dyDescent="0.2">
      <c r="B43" s="6"/>
      <c r="C43" s="126"/>
      <c r="D43" s="123" t="s">
        <v>40</v>
      </c>
      <c r="E43" s="43" t="str">
        <f>IF(AND(E13&gt;0,E14&lt;&gt;"",E35&gt;0),E16-E42,"")</f>
        <v/>
      </c>
      <c r="F43" s="38" t="str">
        <f>IF(AND(E13&gt;0,E14&lt;&gt;"",L13="Y"),"→","")</f>
        <v/>
      </c>
      <c r="G43" s="42" t="str">
        <f>IF(AND(E13&gt;0,E14&lt;&gt;"",L13="Y"),E16-G42,"")</f>
        <v/>
      </c>
      <c r="H43" s="9"/>
      <c r="I43" s="94"/>
      <c r="J43" s="94"/>
      <c r="K43" s="94"/>
      <c r="L43" s="94"/>
      <c r="M43" s="94"/>
      <c r="N43" s="94"/>
      <c r="O43" s="94"/>
      <c r="P43" s="94"/>
      <c r="Q43" s="5"/>
    </row>
    <row r="44" spans="2:18" ht="15" customHeight="1" thickBot="1" x14ac:dyDescent="0.25">
      <c r="B44" s="6"/>
      <c r="C44" s="69"/>
      <c r="D44" s="69"/>
      <c r="E44" s="69"/>
      <c r="F44" s="69"/>
      <c r="G44" s="69"/>
      <c r="H44" s="69"/>
      <c r="I44" s="69"/>
      <c r="J44" s="69"/>
      <c r="K44" s="69"/>
      <c r="L44" s="69"/>
      <c r="M44" s="69"/>
      <c r="N44" s="69"/>
      <c r="O44" s="69"/>
      <c r="P44" s="69"/>
      <c r="Q44" s="5"/>
    </row>
    <row r="45" spans="2:18" ht="15" customHeight="1" x14ac:dyDescent="0.2">
      <c r="B45" s="54"/>
      <c r="C45" s="52"/>
      <c r="D45" s="52"/>
      <c r="E45" s="52"/>
      <c r="F45" s="52"/>
      <c r="G45" s="52"/>
      <c r="H45" s="52"/>
      <c r="I45" s="52"/>
      <c r="J45" s="52"/>
      <c r="K45" s="52"/>
      <c r="L45" s="52"/>
      <c r="M45" s="52"/>
      <c r="N45" s="52"/>
      <c r="O45" s="52"/>
      <c r="P45" s="52"/>
      <c r="Q45" s="55"/>
    </row>
    <row r="46" spans="2:18" ht="15" customHeight="1" x14ac:dyDescent="0.2">
      <c r="B46" s="6"/>
      <c r="C46" s="92" t="s">
        <v>57</v>
      </c>
      <c r="D46" s="92"/>
      <c r="E46" s="25"/>
      <c r="F46" s="25"/>
      <c r="G46" s="25"/>
      <c r="H46" s="25"/>
      <c r="I46" s="25"/>
      <c r="J46" s="25"/>
      <c r="K46" s="25"/>
      <c r="L46" s="9"/>
      <c r="M46" s="9"/>
      <c r="N46" s="9"/>
      <c r="O46" s="9"/>
      <c r="P46" s="48"/>
      <c r="Q46" s="5"/>
    </row>
    <row r="47" spans="2:18" ht="15" customHeight="1" x14ac:dyDescent="0.2">
      <c r="B47" s="6"/>
      <c r="C47" s="9"/>
      <c r="D47" s="79" t="s">
        <v>20</v>
      </c>
      <c r="E47" s="80" t="s">
        <v>14</v>
      </c>
      <c r="F47" s="80" t="s">
        <v>3</v>
      </c>
      <c r="G47" s="80" t="s">
        <v>15</v>
      </c>
      <c r="H47" s="80" t="s">
        <v>16</v>
      </c>
      <c r="I47" s="80" t="s">
        <v>2</v>
      </c>
      <c r="J47" s="80" t="s">
        <v>13</v>
      </c>
      <c r="K47" s="80" t="s">
        <v>4</v>
      </c>
      <c r="L47" s="81" t="s">
        <v>17</v>
      </c>
      <c r="M47" s="81" t="s">
        <v>18</v>
      </c>
      <c r="N47" s="81" t="s">
        <v>10</v>
      </c>
      <c r="O47" s="81" t="s">
        <v>8</v>
      </c>
      <c r="P47" s="48"/>
      <c r="Q47" s="5"/>
    </row>
    <row r="48" spans="2:18" ht="15" customHeight="1" x14ac:dyDescent="0.2">
      <c r="B48" s="6"/>
      <c r="C48" s="9"/>
      <c r="D48" s="79" t="s">
        <v>41</v>
      </c>
      <c r="E48" s="129">
        <v>4</v>
      </c>
      <c r="F48" s="129">
        <v>3.67</v>
      </c>
      <c r="G48" s="129">
        <v>3.33</v>
      </c>
      <c r="H48" s="129">
        <v>3</v>
      </c>
      <c r="I48" s="129">
        <v>2.67</v>
      </c>
      <c r="J48" s="129">
        <v>2.33</v>
      </c>
      <c r="K48" s="129">
        <v>2</v>
      </c>
      <c r="L48" s="130">
        <v>1.67</v>
      </c>
      <c r="M48" s="130">
        <v>1.33</v>
      </c>
      <c r="N48" s="130">
        <v>1</v>
      </c>
      <c r="O48" s="130">
        <v>0</v>
      </c>
      <c r="P48" s="48"/>
      <c r="Q48" s="5"/>
    </row>
    <row r="49" spans="2:17" ht="15" customHeight="1" x14ac:dyDescent="0.2">
      <c r="B49" s="6"/>
      <c r="C49" s="9"/>
      <c r="D49" s="49"/>
      <c r="E49" s="50"/>
      <c r="F49" s="50"/>
      <c r="G49" s="50"/>
      <c r="H49" s="50"/>
      <c r="I49" s="50"/>
      <c r="J49" s="50"/>
      <c r="K49" s="50"/>
      <c r="L49" s="51"/>
      <c r="M49" s="51"/>
      <c r="N49" s="51"/>
      <c r="O49" s="51"/>
      <c r="P49" s="48"/>
      <c r="Q49" s="5"/>
    </row>
    <row r="50" spans="2:17" ht="15" customHeight="1" x14ac:dyDescent="0.2">
      <c r="B50" s="6"/>
      <c r="C50" s="93" t="s">
        <v>58</v>
      </c>
      <c r="D50" s="93"/>
      <c r="E50" s="44"/>
      <c r="F50" s="44"/>
      <c r="G50" s="44"/>
      <c r="H50" s="44"/>
      <c r="I50" s="44"/>
      <c r="J50" s="44"/>
      <c r="K50" s="44"/>
      <c r="L50" s="44"/>
      <c r="M50" s="44"/>
      <c r="N50" s="44"/>
      <c r="O50" s="44"/>
      <c r="P50" s="44"/>
      <c r="Q50" s="5"/>
    </row>
    <row r="51" spans="2:17" ht="15" customHeight="1" x14ac:dyDescent="0.2">
      <c r="B51" s="6"/>
      <c r="C51" s="44"/>
      <c r="D51" s="70" t="s">
        <v>30</v>
      </c>
      <c r="E51" s="70"/>
      <c r="F51" s="70"/>
      <c r="G51" s="45"/>
      <c r="H51" s="45"/>
      <c r="I51" s="45"/>
      <c r="J51" s="45"/>
      <c r="K51" s="62"/>
      <c r="L51" s="62"/>
      <c r="M51" s="62"/>
      <c r="N51" s="46"/>
      <c r="O51" s="62"/>
      <c r="P51" s="44"/>
      <c r="Q51" s="5"/>
    </row>
    <row r="52" spans="2:17" ht="15" customHeight="1" x14ac:dyDescent="0.2">
      <c r="B52" s="6"/>
      <c r="C52" s="44"/>
      <c r="D52" s="70" t="s">
        <v>43</v>
      </c>
      <c r="E52" s="70"/>
      <c r="F52" s="70"/>
      <c r="G52" s="44"/>
      <c r="H52" s="44"/>
      <c r="I52" s="44"/>
      <c r="J52" s="44"/>
      <c r="K52" s="44"/>
      <c r="L52" s="44"/>
      <c r="M52" s="44"/>
      <c r="N52" s="44"/>
      <c r="O52" s="44"/>
      <c r="P52" s="44"/>
      <c r="Q52" s="5"/>
    </row>
    <row r="53" spans="2:17" ht="15" customHeight="1" x14ac:dyDescent="0.2">
      <c r="B53" s="6"/>
      <c r="C53" s="44"/>
      <c r="D53" s="70" t="s">
        <v>42</v>
      </c>
      <c r="E53" s="70"/>
      <c r="F53" s="70"/>
      <c r="G53" s="44"/>
      <c r="H53" s="44"/>
      <c r="I53" s="44"/>
      <c r="J53" s="44"/>
      <c r="K53" s="44"/>
      <c r="L53" s="44"/>
      <c r="M53" s="44"/>
      <c r="N53" s="44"/>
      <c r="O53" s="44"/>
      <c r="P53" s="44"/>
      <c r="Q53" s="5"/>
    </row>
    <row r="54" spans="2:17" ht="15" customHeight="1" x14ac:dyDescent="0.2">
      <c r="B54" s="6"/>
      <c r="C54" s="44"/>
      <c r="D54" s="70" t="s">
        <v>45</v>
      </c>
      <c r="E54" s="70"/>
      <c r="F54" s="70"/>
      <c r="G54" s="44"/>
      <c r="H54" s="44"/>
      <c r="I54" s="44"/>
      <c r="J54" s="44"/>
      <c r="K54" s="44"/>
      <c r="L54" s="44"/>
      <c r="M54" s="44"/>
      <c r="N54" s="44"/>
      <c r="O54" s="44"/>
      <c r="P54" s="44"/>
      <c r="Q54" s="5"/>
    </row>
    <row r="55" spans="2:17" ht="15" customHeight="1" x14ac:dyDescent="0.2">
      <c r="B55" s="6"/>
      <c r="C55" s="44"/>
      <c r="D55" s="70" t="s">
        <v>44</v>
      </c>
      <c r="E55" s="70"/>
      <c r="F55" s="70"/>
      <c r="G55" s="44"/>
      <c r="H55" s="44"/>
      <c r="I55" s="44"/>
      <c r="J55" s="44"/>
      <c r="K55" s="44"/>
      <c r="L55" s="44"/>
      <c r="M55" s="44"/>
      <c r="N55" s="44"/>
      <c r="O55" s="44"/>
      <c r="P55" s="44"/>
      <c r="Q55" s="5"/>
    </row>
    <row r="56" spans="2:17" ht="15" customHeight="1" thickBot="1" x14ac:dyDescent="0.25">
      <c r="B56" s="7"/>
      <c r="C56" s="63"/>
      <c r="D56" s="61"/>
      <c r="E56" s="61"/>
      <c r="F56" s="61"/>
      <c r="G56" s="63"/>
      <c r="H56" s="63"/>
      <c r="I56" s="63"/>
      <c r="J56" s="63"/>
      <c r="K56" s="63"/>
      <c r="L56" s="63"/>
      <c r="M56" s="63"/>
      <c r="N56" s="63"/>
      <c r="O56" s="63"/>
      <c r="P56" s="63"/>
      <c r="Q56" s="8"/>
    </row>
    <row r="57" spans="2:17" x14ac:dyDescent="0.2">
      <c r="B57" s="4"/>
      <c r="C57" s="4"/>
      <c r="D57" s="4"/>
      <c r="E57" s="4"/>
      <c r="F57" s="4"/>
      <c r="G57" s="4"/>
      <c r="H57" s="4"/>
      <c r="I57" s="4"/>
      <c r="J57" s="4"/>
      <c r="K57" s="4"/>
      <c r="L57" s="4"/>
      <c r="M57" s="4"/>
      <c r="N57" s="4"/>
      <c r="O57" s="4"/>
      <c r="P57" s="4"/>
      <c r="Q57" s="4"/>
    </row>
  </sheetData>
  <sheetProtection algorithmName="SHA-512" hashValue="l068+D3UbLgmqK2nFEMJXS8uwU4puwn8d0uAJPuP02pUKelscf4l6AeU/HufFOmdq+EfqDZkoO0mRJq4lu15mg==" saltValue="u0Wns2smY8Nb1lL6h4r7pQ==" spinCount="100000" sheet="1" selectLockedCells="1"/>
  <mergeCells count="5">
    <mergeCell ref="E10:J10"/>
    <mergeCell ref="E7:J7"/>
    <mergeCell ref="E9:J9"/>
    <mergeCell ref="E8:J8"/>
    <mergeCell ref="F38:H38"/>
  </mergeCells>
  <phoneticPr fontId="0" type="noConversion"/>
  <conditionalFormatting sqref="G39:G42">
    <cfRule type="cellIs" dxfId="1" priority="6" stopIfTrue="1" operator="between">
      <formula>0</formula>
      <formula>1000</formula>
    </cfRule>
  </conditionalFormatting>
  <conditionalFormatting sqref="G43">
    <cfRule type="cellIs" dxfId="0" priority="1" stopIfTrue="1" operator="between">
      <formula>0</formula>
      <formula>100</formula>
    </cfRule>
  </conditionalFormatting>
  <dataValidations count="9">
    <dataValidation type="list" allowBlank="1" showInputMessage="1" showErrorMessage="1" sqref="F20:F34 H20:H34" xr:uid="{00000000-0002-0000-0000-000000000000}">
      <formula1>"A,A-,B+,B,B-,C+,C,C-,D+,D,F"</formula1>
    </dataValidation>
    <dataValidation type="decimal" allowBlank="1" showInputMessage="1" showErrorMessage="1" error="Must be number between 0 and 10" sqref="E20:E34" xr:uid="{00000000-0002-0000-0000-000001000000}">
      <formula1>0.5</formula1>
      <formula2>10</formula2>
    </dataValidation>
    <dataValidation type="list" allowBlank="1" showInputMessage="1" showErrorMessage="1" sqref="L13 G20:G34" xr:uid="{00000000-0002-0000-0000-000002000000}">
      <formula1>"Y,N"</formula1>
    </dataValidation>
    <dataValidation type="decimal" allowBlank="1" showInputMessage="1" showErrorMessage="1" sqref="E14" xr:uid="{00000000-0002-0000-0000-000003000000}">
      <formula1>0</formula1>
      <formula2>2000</formula2>
    </dataValidation>
    <dataValidation type="decimal" allowBlank="1" showInputMessage="1" showErrorMessage="1" sqref="E13" xr:uid="{00000000-0002-0000-0000-000004000000}">
      <formula1>0</formula1>
      <formula2>500</formula2>
    </dataValidation>
    <dataValidation allowBlank="1" showDropDown="1" showInputMessage="1" showErrorMessage="1" sqref="E8:J8" xr:uid="{00000000-0002-0000-0000-000005000000}"/>
    <dataValidation type="decimal" allowBlank="1" showInputMessage="1" showErrorMessage="1" sqref="L15" xr:uid="{00000000-0002-0000-0000-000006000000}">
      <formula1>0.5</formula1>
      <formula2>30</formula2>
    </dataValidation>
    <dataValidation type="decimal" allowBlank="1" showInputMessage="1" showErrorMessage="1" sqref="L16" xr:uid="{00000000-0002-0000-0000-000007000000}">
      <formula1>0</formula1>
      <formula2>100</formula2>
    </dataValidation>
    <dataValidation type="list" allowBlank="1" showInputMessage="1" showErrorMessage="1" sqref="L14" xr:uid="{00000000-0002-0000-0000-000008000000}">
      <formula1>"Fall 2020, Spring 2021, Summer 2021"</formula1>
    </dataValidation>
  </dataValidations>
  <hyperlinks>
    <hyperlink ref="D51" r:id="rId1" xr:uid="{00000000-0004-0000-0000-000000000000}"/>
    <hyperlink ref="D52" r:id="rId2" display="Undergraduate Catalog - Grading Definitions" xr:uid="{00000000-0004-0000-0000-000001000000}"/>
    <hyperlink ref="D53" r:id="rId3" display="Undergraduate Catalog - Grade Table and Explanations" xr:uid="{00000000-0004-0000-0000-000002000000}"/>
    <hyperlink ref="D54" r:id="rId4" display=" Explanation of GPA Calculation" xr:uid="{00000000-0004-0000-0000-000003000000}"/>
    <hyperlink ref="D55" r:id="rId5" display="Repeat Policy Explanation" xr:uid="{00000000-0004-0000-0000-000005000000}"/>
    <hyperlink ref="D55:F55" r:id="rId6" display="Undergraduate Catalog: Repeat Policy" xr:uid="{00000000-0004-0000-0000-000006000000}"/>
    <hyperlink ref="D52:F52" r:id="rId7" display="Undergraduate Catalog: Definitions of Grading Terms" xr:uid="{00000000-0004-0000-0000-000007000000}"/>
    <hyperlink ref="D53:F53" r:id="rId8" display="Undergraduate Catalog: Explanation of Grades" xr:uid="{00000000-0004-0000-0000-000008000000}"/>
    <hyperlink ref="D54:F54" r:id="rId9" display="Office of the Registrar: Calculating GPA" xr:uid="{00000000-0004-0000-0000-000009000000}"/>
    <hyperlink ref="D51:F51" r:id="rId10" display="MyUB" xr:uid="{00000000-0004-0000-0000-00000B000000}"/>
  </hyperlinks>
  <printOptions horizontalCentered="1" verticalCentered="1"/>
  <pageMargins left="0.5" right="0.5" top="0.5" bottom="0.5" header="0.5" footer="0.5"/>
  <pageSetup scale="78" orientation="landscape" horizontalDpi="4294967293" r:id="rId11"/>
  <headerFooter alignWithMargins="0"/>
  <rowBreaks count="1" manualBreakCount="1">
    <brk id="17" max="16383" man="1"/>
  </rowBreaks>
  <drawing r:id="rId12"/>
  <legacyDrawing r:id="rId1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Academic Plan Worksheet</vt:lpstr>
      <vt:lpstr>'Academic Plan Worksheet'!Print_Area</vt:lpstr>
    </vt:vector>
  </TitlesOfParts>
  <Company>University at Buffalo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Advanced GPA Course Planner</dc:title>
  <dc:subject>Use this worksheet in consultation with an academic advisor to see how particular grades can impact your UB GPA.</dc:subject>
  <dc:creator>University at Buffalo</dc:creator>
  <cp:keywords>GPA, calculator, Checker, grade point average, grades</cp:keywords>
  <cp:lastModifiedBy>C. Donnelly, MS</cp:lastModifiedBy>
  <cp:lastPrinted>2008-02-22T17:20:51Z</cp:lastPrinted>
  <dcterms:created xsi:type="dcterms:W3CDTF">2006-01-13T16:47:39Z</dcterms:created>
  <dcterms:modified xsi:type="dcterms:W3CDTF">2020-09-27T22:36:44Z</dcterms:modified>
  <cp:category>GPA worksheet</cp:category>
</cp:coreProperties>
</file>